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1580" firstSheet="2" activeTab="2"/>
  </bookViews>
  <sheets>
    <sheet name="Sheet2" sheetId="1" state="hidden" r:id="rId1"/>
    <sheet name="Sheet6" sheetId="2" state="hidden" r:id="rId2"/>
    <sheet name="T-53" sheetId="3" r:id="rId3"/>
  </sheets>
  <definedNames>
    <definedName name="_xlnm.Print_Area" localSheetId="0">'Sheet2'!$A$1:$K$48</definedName>
    <definedName name="_xlnm.Print_Area" localSheetId="2">'T-53'!$A$1:$Z$66</definedName>
    <definedName name="Z_194A9CC4_F7D1_4349_A5D1_3C71D0CF880D_.wvu.PrintArea" localSheetId="0" hidden="1">'Sheet2'!$A$1:$K$48</definedName>
    <definedName name="Z_194A9CC4_F7D1_4349_A5D1_3C71D0CF880D_.wvu.PrintArea" localSheetId="2" hidden="1">'T-53'!$A$1:$Z$66</definedName>
    <definedName name="Z_194A9CC4_F7D1_4349_A5D1_3C71D0CF880D_.wvu.Rows" localSheetId="2" hidden="1">'T-53'!#REF!</definedName>
    <definedName name="Z_1AC8F71F_4416_4A5B_A62E_A412164E9AEA_.wvu.PrintArea" localSheetId="0" hidden="1">'Sheet2'!$A$1:$K$48</definedName>
    <definedName name="Z_1AC8F71F_4416_4A5B_A62E_A412164E9AEA_.wvu.PrintArea" localSheetId="2" hidden="1">'T-53'!$A$1:$Z$66</definedName>
    <definedName name="Z_1AC8F71F_4416_4A5B_A62E_A412164E9AEA_.wvu.Rows" localSheetId="2" hidden="1">'T-53'!#REF!</definedName>
    <definedName name="Z_31323B66_9C56_4F9B_A0B4_68AA57A338B7_.wvu.PrintArea" localSheetId="0" hidden="1">'Sheet2'!$A$1:$K$48</definedName>
    <definedName name="Z_31323B66_9C56_4F9B_A0B4_68AA57A338B7_.wvu.PrintArea" localSheetId="2" hidden="1">'T-53'!$A$1:$Z$66</definedName>
    <definedName name="Z_31323B66_9C56_4F9B_A0B4_68AA57A338B7_.wvu.Rows" localSheetId="2" hidden="1">'T-53'!#REF!</definedName>
    <definedName name="Z_695959BA_2A2F_4434_8005_529F5F7C7D72_.wvu.PrintArea" localSheetId="0" hidden="1">'Sheet2'!$A$1:$K$48</definedName>
    <definedName name="Z_695959BA_2A2F_4434_8005_529F5F7C7D72_.wvu.PrintArea" localSheetId="2" hidden="1">'T-53'!$A$1:$Z$66</definedName>
    <definedName name="Z_695959BA_2A2F_4434_8005_529F5F7C7D72_.wvu.Rows" localSheetId="2" hidden="1">'T-53'!#REF!</definedName>
  </definedNames>
  <calcPr fullCalcOnLoad="1" fullPrecision="0"/>
</workbook>
</file>

<file path=xl/sharedStrings.xml><?xml version="1.0" encoding="utf-8"?>
<sst xmlns="http://schemas.openxmlformats.org/spreadsheetml/2006/main" count="178" uniqueCount="104">
  <si>
    <t>CASHFLOW</t>
  </si>
  <si>
    <t>GENERAL FUND</t>
  </si>
  <si>
    <t>(millions of dollars)</t>
  </si>
  <si>
    <t>First</t>
  </si>
  <si>
    <t>Second</t>
  </si>
  <si>
    <t>Third</t>
  </si>
  <si>
    <t>Fourth</t>
  </si>
  <si>
    <t>Quarter</t>
  </si>
  <si>
    <t>Total</t>
  </si>
  <si>
    <t>(Actual)</t>
  </si>
  <si>
    <t>Opening fund balance</t>
  </si>
  <si>
    <t xml:space="preserve">Excess (deficiency) of receipts </t>
  </si>
  <si>
    <t xml:space="preserve">  over disbursements</t>
  </si>
  <si>
    <t>Closing fund balance</t>
  </si>
  <si>
    <t/>
  </si>
  <si>
    <t xml:space="preserve">Personal income tax </t>
  </si>
  <si>
    <t xml:space="preserve">User taxes and fees </t>
  </si>
  <si>
    <t xml:space="preserve">Business taxes </t>
  </si>
  <si>
    <t>Other taxes</t>
  </si>
  <si>
    <t xml:space="preserve">Miscellaneous receipts </t>
  </si>
  <si>
    <t>Transfers from other funds</t>
  </si>
  <si>
    <t>Total receipts</t>
  </si>
  <si>
    <t xml:space="preserve">Grants to local governments </t>
  </si>
  <si>
    <t xml:space="preserve">State operations </t>
  </si>
  <si>
    <t xml:space="preserve">General State charges </t>
  </si>
  <si>
    <t>Transfers to other funds</t>
  </si>
  <si>
    <t>Total disbursements</t>
  </si>
  <si>
    <t>(Projected)</t>
  </si>
  <si>
    <t>Receipts:</t>
  </si>
  <si>
    <t>Taxes:</t>
  </si>
  <si>
    <t>Disbursements: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</si>
  <si>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</si>
  <si>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</si>
  <si>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</si>
  <si>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</si>
  <si>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</si>
  <si>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</si>
  <si>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</si>
  <si>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</si>
  <si>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</si>
  <si>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</si>
  <si>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</si>
  <si>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</si>
  <si>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Federal Grants</t>
  </si>
  <si>
    <t>(dollars in millions)</t>
  </si>
  <si>
    <t>2004-2005</t>
  </si>
  <si>
    <t>PIT in excess of Revenue Bond debt service</t>
  </si>
  <si>
    <t>Sales tax in excess of LGAC debt service</t>
  </si>
  <si>
    <t>Real estate taxes in excess of CW/CA debt service</t>
  </si>
  <si>
    <t>All Other</t>
  </si>
  <si>
    <t>Debt service</t>
  </si>
  <si>
    <t>Capital projects</t>
  </si>
  <si>
    <t>Other purposes</t>
  </si>
  <si>
    <t>School Aid</t>
  </si>
  <si>
    <t>Medicaid</t>
  </si>
  <si>
    <t>Welfare</t>
  </si>
  <si>
    <t xml:space="preserve">All Other </t>
  </si>
  <si>
    <t>Personal Service</t>
  </si>
  <si>
    <t>Non-Personal Service</t>
  </si>
  <si>
    <t>2005-2006</t>
  </si>
  <si>
    <t>DO NOT PRINT</t>
  </si>
  <si>
    <t>Do not Print</t>
  </si>
  <si>
    <t>Projected</t>
  </si>
  <si>
    <t>Total Taxes</t>
  </si>
  <si>
    <t>Total Transfers from Other Funds</t>
  </si>
  <si>
    <t>Personal Income Tax</t>
  </si>
  <si>
    <t>User Taxes and Fees</t>
  </si>
  <si>
    <t>Business Taxes</t>
  </si>
  <si>
    <t>Other Taxes</t>
  </si>
  <si>
    <t>RECEIPTS:</t>
  </si>
  <si>
    <t>DISBURSEMENTS:</t>
  </si>
  <si>
    <t>Total State Operations</t>
  </si>
  <si>
    <t>Total Transfers to Other Funds</t>
  </si>
  <si>
    <t>OPENING BALANCE</t>
  </si>
  <si>
    <t>General State Charges</t>
  </si>
  <si>
    <t>Debt Service</t>
  </si>
  <si>
    <t>Capital Projects</t>
  </si>
  <si>
    <t>Other Purposes</t>
  </si>
  <si>
    <t>Sales Tax in Excess of LGAC Debt Service</t>
  </si>
  <si>
    <t>Real Estate Taxes in Excess of CW/CA Debt Service</t>
  </si>
  <si>
    <t>TOTAL RECEIPTS</t>
  </si>
  <si>
    <t>TOTAL DISBURSEMENTS</t>
  </si>
  <si>
    <t>Excess/(Deficiency) of Receipts over Disbursements</t>
  </si>
  <si>
    <t>Abandoned Property</t>
  </si>
  <si>
    <t>Higher Education</t>
  </si>
  <si>
    <t>All Other Education</t>
  </si>
  <si>
    <t>Mental Hygiene</t>
  </si>
  <si>
    <t>Children and Families</t>
  </si>
  <si>
    <t>Transportation</t>
  </si>
  <si>
    <t>Total Local Assistance Grants</t>
  </si>
  <si>
    <t>Temporary &amp; Disability Assistance</t>
  </si>
  <si>
    <t>Public Health</t>
  </si>
  <si>
    <t>Medicaid - DOH</t>
  </si>
  <si>
    <t>2009-2010</t>
  </si>
  <si>
    <t xml:space="preserve">     State Share Medicaid</t>
  </si>
  <si>
    <t>Licenses, Fees, etc.</t>
  </si>
  <si>
    <t>Reimbursements</t>
  </si>
  <si>
    <t>Investment Income</t>
  </si>
  <si>
    <t>Other Transactions</t>
  </si>
  <si>
    <t>PIT in Excess of Revenue Bond Debt Service</t>
  </si>
  <si>
    <t>Actuals</t>
  </si>
  <si>
    <t>Total Miscellaneous Receipts</t>
  </si>
  <si>
    <t>CLOSING BALANCE</t>
  </si>
  <si>
    <t>Preliminary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</si>
</sst>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37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Continuous"/>
    </xf>
    <xf numFmtId="37" fontId="3" fillId="0" borderId="0" xfId="0" applyNumberFormat="1" applyFont="1" applyBorder="1" applyAlignment="1">
      <alignment/>
    </xf>
    <xf numFmtId="37" fontId="4" fillId="0" borderId="0" xfId="55" applyNumberFormat="1" applyFont="1">
      <alignment/>
      <protection/>
    </xf>
    <xf numFmtId="37" fontId="4" fillId="0" borderId="0" xfId="55" applyNumberFormat="1" applyFont="1" applyFill="1">
      <alignment/>
      <protection/>
    </xf>
    <xf numFmtId="37" fontId="4" fillId="0" borderId="0" xfId="55" applyNumberFormat="1" applyFont="1" applyBorder="1">
      <alignment/>
      <protection/>
    </xf>
    <xf numFmtId="37" fontId="3" fillId="0" borderId="0" xfId="55" applyNumberFormat="1" applyFont="1" applyAlignment="1">
      <alignment horizontal="right"/>
      <protection/>
    </xf>
    <xf numFmtId="37" fontId="4" fillId="0" borderId="15" xfId="55" applyNumberFormat="1" applyFont="1" applyBorder="1">
      <alignment/>
      <protection/>
    </xf>
    <xf numFmtId="37" fontId="4" fillId="0" borderId="12" xfId="55" applyNumberFormat="1" applyFont="1" applyFill="1" applyBorder="1">
      <alignment/>
      <protection/>
    </xf>
    <xf numFmtId="37" fontId="4" fillId="0" borderId="13" xfId="55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7" fontId="4" fillId="0" borderId="0" xfId="55" applyNumberFormat="1" applyFont="1" applyFill="1" applyBorder="1">
      <alignment/>
      <protection/>
    </xf>
    <xf numFmtId="37" fontId="3" fillId="0" borderId="0" xfId="55" applyNumberFormat="1" applyFont="1" applyFill="1" applyAlignment="1">
      <alignment horizontal="right"/>
      <protection/>
    </xf>
    <xf numFmtId="37" fontId="3" fillId="0" borderId="0" xfId="55" applyNumberFormat="1" applyFont="1" applyFill="1" applyBorder="1" applyAlignment="1">
      <alignment horizontal="left"/>
      <protection/>
    </xf>
    <xf numFmtId="37" fontId="3" fillId="0" borderId="0" xfId="55" applyNumberFormat="1" applyFont="1" applyFill="1">
      <alignment/>
      <protection/>
    </xf>
    <xf numFmtId="37" fontId="4" fillId="0" borderId="15" xfId="55" applyNumberFormat="1" applyFont="1" applyFill="1" applyBorder="1">
      <alignment/>
      <protection/>
    </xf>
    <xf numFmtId="37" fontId="4" fillId="0" borderId="13" xfId="55" applyNumberFormat="1" applyFont="1" applyFill="1" applyBorder="1">
      <alignment/>
      <protection/>
    </xf>
    <xf numFmtId="37" fontId="3" fillId="0" borderId="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right"/>
      <protection/>
    </xf>
    <xf numFmtId="0" fontId="3" fillId="0" borderId="0" xfId="55" applyNumberFormat="1" applyFont="1" applyAlignment="1">
      <alignment horizontal="right"/>
      <protection/>
    </xf>
    <xf numFmtId="37" fontId="4" fillId="0" borderId="0" xfId="55" applyNumberFormat="1" applyFont="1" applyFill="1" applyAlignment="1">
      <alignment horizontal="left" indent="1"/>
      <protection/>
    </xf>
    <xf numFmtId="37" fontId="4" fillId="0" borderId="0" xfId="55" applyNumberFormat="1" applyFont="1" applyFill="1" applyAlignment="1">
      <alignment horizontal="left" indent="2"/>
      <protection/>
    </xf>
    <xf numFmtId="37" fontId="4" fillId="0" borderId="0" xfId="55" applyNumberFormat="1" applyFont="1" applyFill="1" applyAlignment="1">
      <alignment horizontal="left" indent="3"/>
      <protection/>
    </xf>
    <xf numFmtId="37" fontId="4" fillId="0" borderId="0" xfId="55" applyNumberFormat="1" applyFont="1" applyFill="1" applyAlignment="1">
      <alignment horizontal="left"/>
      <protection/>
    </xf>
    <xf numFmtId="37" fontId="3" fillId="0" borderId="12" xfId="55" applyNumberFormat="1" applyFont="1" applyFill="1" applyBorder="1" applyAlignment="1">
      <alignment horizontal="right"/>
      <protection/>
    </xf>
    <xf numFmtId="0" fontId="4" fillId="0" borderId="0" xfId="56" applyFont="1">
      <alignment vertical="top"/>
      <protection/>
    </xf>
    <xf numFmtId="37" fontId="3" fillId="0" borderId="0" xfId="55" applyNumberFormat="1" applyFont="1" applyFill="1" applyBorder="1" applyAlignment="1">
      <alignment horizontal="right"/>
      <protection/>
    </xf>
    <xf numFmtId="0" fontId="3" fillId="0" borderId="0" xfId="55" applyNumberFormat="1" applyFont="1" applyFill="1" applyBorder="1" applyAlignment="1">
      <alignment horizontal="right"/>
      <protection/>
    </xf>
    <xf numFmtId="0" fontId="3" fillId="0" borderId="0" xfId="55" applyNumberFormat="1" applyFont="1" applyBorder="1" applyAlignment="1">
      <alignment horizontal="right"/>
      <protection/>
    </xf>
    <xf numFmtId="37" fontId="3" fillId="0" borderId="0" xfId="55" applyNumberFormat="1" applyFont="1">
      <alignment/>
      <protection/>
    </xf>
    <xf numFmtId="37" fontId="3" fillId="0" borderId="0" xfId="0" applyNumberFormat="1" applyFont="1" applyAlignment="1">
      <alignment horizontal="center"/>
    </xf>
    <xf numFmtId="37" fontId="3" fillId="0" borderId="0" xfId="55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4-05 Message Cash Flow" xfId="55"/>
    <cellStyle name="Normal_GFTotalCo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2">
      <selection activeCell="B12" sqref="B12"/>
    </sheetView>
  </sheetViews>
  <sheetFormatPr defaultColWidth="9.7109375" defaultRowHeight="10.5" customHeight="1"/>
  <cols>
    <col min="1" max="1" width="1.421875" style="5" customWidth="1"/>
    <col min="2" max="2" width="37.28125" style="5" bestFit="1" customWidth="1"/>
    <col min="3" max="3" width="7.7109375" style="6" customWidth="1"/>
    <col min="4" max="4" width="2.7109375" style="5" customWidth="1"/>
    <col min="5" max="5" width="7.7109375" style="6" customWidth="1"/>
    <col min="6" max="6" width="2.7109375" style="5" customWidth="1"/>
    <col min="7" max="7" width="7.7109375" style="6" customWidth="1"/>
    <col min="8" max="8" width="2.7109375" style="5" customWidth="1"/>
    <col min="9" max="9" width="8.8515625" style="6" customWidth="1"/>
    <col min="10" max="10" width="2.7109375" style="5" customWidth="1"/>
    <col min="11" max="11" width="8.7109375" style="6" customWidth="1"/>
    <col min="12" max="16384" width="9.7109375" style="1" customWidth="1"/>
  </cols>
  <sheetData>
    <row r="1" spans="1:11" ht="10.5" customHeight="1">
      <c r="A1" s="3" t="s">
        <v>0</v>
      </c>
      <c r="B1" s="3"/>
      <c r="C1" s="4"/>
      <c r="D1" s="3"/>
      <c r="E1" s="4"/>
      <c r="F1" s="3"/>
      <c r="G1" s="4"/>
      <c r="H1" s="3"/>
      <c r="I1" s="4"/>
      <c r="J1" s="3"/>
      <c r="K1" s="4"/>
    </row>
    <row r="2" spans="1:11" ht="10.5" customHeight="1">
      <c r="A2" s="3" t="s">
        <v>1</v>
      </c>
      <c r="B2" s="3"/>
      <c r="C2" s="4"/>
      <c r="D2" s="3"/>
      <c r="E2" s="4"/>
      <c r="F2" s="3"/>
      <c r="G2" s="4"/>
      <c r="H2" s="3"/>
      <c r="I2" s="4"/>
      <c r="J2" s="3"/>
      <c r="K2" s="4"/>
    </row>
    <row r="3" spans="1:11" ht="10.5" customHeight="1">
      <c r="A3" s="3" t="s">
        <v>45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0.5" customHeight="1">
      <c r="A4" s="3" t="s">
        <v>2</v>
      </c>
      <c r="B4" s="3"/>
      <c r="C4" s="4"/>
      <c r="D4" s="3"/>
      <c r="E4" s="4"/>
      <c r="F4" s="3"/>
      <c r="G4" s="4" t="s">
        <v>61</v>
      </c>
      <c r="H4" s="3"/>
      <c r="I4" s="4"/>
      <c r="J4" s="3"/>
      <c r="K4" s="4"/>
    </row>
    <row r="5" spans="1:11" ht="10.5" customHeight="1">
      <c r="A5" s="3"/>
      <c r="B5" s="3"/>
      <c r="C5" s="4"/>
      <c r="D5" s="3"/>
      <c r="E5" s="4"/>
      <c r="F5" s="3"/>
      <c r="G5" s="4"/>
      <c r="H5" s="3"/>
      <c r="I5" s="4"/>
      <c r="J5" s="3"/>
      <c r="K5" s="4"/>
    </row>
    <row r="7" spans="3:11" ht="10.5" customHeight="1">
      <c r="C7" s="7" t="s">
        <v>3</v>
      </c>
      <c r="D7" s="8"/>
      <c r="E7" s="7" t="s">
        <v>4</v>
      </c>
      <c r="F7" s="8"/>
      <c r="G7" s="7" t="s">
        <v>5</v>
      </c>
      <c r="H7" s="8"/>
      <c r="I7" s="7" t="s">
        <v>6</v>
      </c>
      <c r="J7" s="8"/>
      <c r="K7" s="7"/>
    </row>
    <row r="8" spans="3:11" ht="10.5" customHeight="1">
      <c r="C8" s="7" t="s">
        <v>7</v>
      </c>
      <c r="D8" s="8"/>
      <c r="E8" s="7" t="s">
        <v>7</v>
      </c>
      <c r="F8" s="8"/>
      <c r="G8" s="7" t="s">
        <v>7</v>
      </c>
      <c r="H8" s="8"/>
      <c r="I8" s="7" t="s">
        <v>7</v>
      </c>
      <c r="J8" s="8"/>
      <c r="K8" s="7" t="s">
        <v>8</v>
      </c>
    </row>
    <row r="9" spans="3:11" ht="10.5" customHeight="1">
      <c r="C9" s="9" t="s">
        <v>9</v>
      </c>
      <c r="D9" s="8"/>
      <c r="E9" s="9" t="s">
        <v>9</v>
      </c>
      <c r="F9" s="8"/>
      <c r="G9" s="9" t="s">
        <v>9</v>
      </c>
      <c r="H9" s="8"/>
      <c r="I9" s="9" t="s">
        <v>27</v>
      </c>
      <c r="J9" s="8"/>
      <c r="K9" s="9" t="s">
        <v>27</v>
      </c>
    </row>
    <row r="10" spans="3:12" ht="10.5" customHeight="1">
      <c r="C10" s="10"/>
      <c r="D10" s="11"/>
      <c r="E10" s="10"/>
      <c r="F10" s="11"/>
      <c r="G10" s="10"/>
      <c r="H10" s="11"/>
      <c r="I10" s="10"/>
      <c r="J10" s="11"/>
      <c r="K10" s="10"/>
      <c r="L10" s="2"/>
    </row>
    <row r="11" spans="1:12" ht="10.5" customHeight="1" thickBot="1">
      <c r="A11" s="11" t="s">
        <v>10</v>
      </c>
      <c r="B11" s="11"/>
      <c r="C11" s="12">
        <v>1077</v>
      </c>
      <c r="D11" s="13"/>
      <c r="E11" s="12">
        <f>+C47</f>
        <v>1865</v>
      </c>
      <c r="F11" s="13"/>
      <c r="G11" s="12">
        <f>+E47</f>
        <v>2414</v>
      </c>
      <c r="H11" s="13"/>
      <c r="I11" s="12">
        <f>+G47</f>
        <v>2526</v>
      </c>
      <c r="J11" s="13"/>
      <c r="K11" s="12">
        <f>+C11</f>
        <v>1077</v>
      </c>
      <c r="L11" s="2"/>
    </row>
    <row r="12" spans="3:12" ht="10.5" customHeight="1" thickTop="1">
      <c r="C12" s="10"/>
      <c r="D12" s="13"/>
      <c r="E12" s="10"/>
      <c r="F12" s="13"/>
      <c r="G12" s="10"/>
      <c r="H12" s="13"/>
      <c r="I12" s="10"/>
      <c r="J12" s="13"/>
      <c r="K12" s="10"/>
      <c r="L12" s="2"/>
    </row>
    <row r="13" spans="1:12" ht="10.5" customHeight="1">
      <c r="A13" s="11" t="s">
        <v>28</v>
      </c>
      <c r="B13" s="11"/>
      <c r="D13" s="14"/>
      <c r="F13" s="14"/>
      <c r="H13" s="14"/>
      <c r="J13" s="14"/>
      <c r="L13" s="2"/>
    </row>
    <row r="14" spans="1:14" ht="10.5" customHeight="1">
      <c r="A14" s="5" t="s">
        <v>29</v>
      </c>
      <c r="D14" s="14"/>
      <c r="F14" s="14"/>
      <c r="H14" s="14"/>
      <c r="J14" s="14"/>
      <c r="K14" s="15"/>
      <c r="L14" s="2"/>
      <c r="N14" s="2"/>
    </row>
    <row r="15" spans="2:14" ht="10.5" customHeight="1">
      <c r="B15" s="5" t="s">
        <v>15</v>
      </c>
      <c r="C15" s="15">
        <f>3851+526+1945</f>
        <v>6322</v>
      </c>
      <c r="D15" s="14"/>
      <c r="E15" s="15">
        <f>1215+1344+1895</f>
        <v>4454</v>
      </c>
      <c r="F15" s="14"/>
      <c r="G15" s="15">
        <f>13593-10776</f>
        <v>2817</v>
      </c>
      <c r="H15" s="14"/>
      <c r="I15" s="15">
        <f>+K15-C15-E15-G15</f>
        <v>5339</v>
      </c>
      <c r="J15" s="14"/>
      <c r="K15" s="15">
        <v>18932</v>
      </c>
      <c r="L15" s="15"/>
      <c r="N15" s="2"/>
    </row>
    <row r="16" spans="2:14" ht="10.5" customHeight="1">
      <c r="B16" s="5" t="s">
        <v>16</v>
      </c>
      <c r="C16" s="15">
        <f>705+617+909</f>
        <v>2231</v>
      </c>
      <c r="D16" s="14"/>
      <c r="E16" s="15">
        <f>684+651+872</f>
        <v>2207</v>
      </c>
      <c r="F16" s="14"/>
      <c r="G16" s="15">
        <f>6637-4438</f>
        <v>2199</v>
      </c>
      <c r="H16" s="14"/>
      <c r="I16" s="15">
        <f aca="true" t="shared" si="0" ref="I16:I25">+K16-C16-E16-G16</f>
        <v>2115</v>
      </c>
      <c r="J16" s="14"/>
      <c r="K16" s="6">
        <v>8752</v>
      </c>
      <c r="L16" s="6"/>
      <c r="N16" s="2"/>
    </row>
    <row r="17" spans="2:14" ht="10.5" customHeight="1">
      <c r="B17" s="5" t="s">
        <v>17</v>
      </c>
      <c r="C17" s="15">
        <f>148+-9+727</f>
        <v>866</v>
      </c>
      <c r="D17" s="14"/>
      <c r="E17" s="15">
        <f>91+56+805</f>
        <v>952</v>
      </c>
      <c r="F17" s="14"/>
      <c r="G17" s="15">
        <f>2699-1818</f>
        <v>881</v>
      </c>
      <c r="H17" s="14"/>
      <c r="I17" s="15">
        <f t="shared" si="0"/>
        <v>1065</v>
      </c>
      <c r="J17" s="14"/>
      <c r="K17" s="6">
        <v>3764</v>
      </c>
      <c r="L17" s="6"/>
      <c r="N17" s="2"/>
    </row>
    <row r="18" spans="2:14" ht="10.5" customHeight="1">
      <c r="B18" s="5" t="s">
        <v>18</v>
      </c>
      <c r="C18" s="15">
        <f>68+50+79</f>
        <v>197</v>
      </c>
      <c r="D18" s="14"/>
      <c r="E18" s="15">
        <f>60+52+57</f>
        <v>169</v>
      </c>
      <c r="F18" s="14"/>
      <c r="G18" s="15">
        <f>550-366</f>
        <v>184</v>
      </c>
      <c r="H18" s="14"/>
      <c r="I18" s="15">
        <f t="shared" si="0"/>
        <v>180</v>
      </c>
      <c r="J18" s="14"/>
      <c r="K18" s="6">
        <v>730</v>
      </c>
      <c r="L18" s="6"/>
      <c r="N18" s="2"/>
    </row>
    <row r="19" spans="1:14" ht="10.5" customHeight="1">
      <c r="A19" s="5" t="s">
        <v>19</v>
      </c>
      <c r="C19" s="15">
        <f>69+67+318</f>
        <v>454</v>
      </c>
      <c r="D19" s="14"/>
      <c r="E19" s="15">
        <f>245+124+141</f>
        <v>510</v>
      </c>
      <c r="F19" s="14"/>
      <c r="G19" s="15">
        <f>1686-964</f>
        <v>722</v>
      </c>
      <c r="H19" s="14"/>
      <c r="I19" s="15">
        <f t="shared" si="0"/>
        <v>607</v>
      </c>
      <c r="J19" s="14"/>
      <c r="K19" s="6">
        <v>2293</v>
      </c>
      <c r="L19" s="6"/>
      <c r="N19" s="2"/>
    </row>
    <row r="20" spans="1:14" ht="10.5" customHeight="1">
      <c r="A20" s="5" t="s">
        <v>43</v>
      </c>
      <c r="C20" s="15">
        <f>1+1+1</f>
        <v>3</v>
      </c>
      <c r="D20" s="31"/>
      <c r="E20" s="15">
        <f>2+1</f>
        <v>3</v>
      </c>
      <c r="F20" s="31"/>
      <c r="G20" s="15">
        <v>0</v>
      </c>
      <c r="H20" s="31"/>
      <c r="I20" s="15">
        <f t="shared" si="0"/>
        <v>2</v>
      </c>
      <c r="J20" s="31"/>
      <c r="K20" s="15">
        <v>8</v>
      </c>
      <c r="L20" s="15"/>
      <c r="N20" s="2"/>
    </row>
    <row r="21" spans="1:12" ht="10.5" customHeight="1">
      <c r="A21" s="5" t="s">
        <v>20</v>
      </c>
      <c r="C21" s="15"/>
      <c r="D21" s="31"/>
      <c r="E21" s="15"/>
      <c r="F21" s="31"/>
      <c r="G21" s="15"/>
      <c r="H21" s="31"/>
      <c r="I21" s="15"/>
      <c r="J21" s="31"/>
      <c r="K21" s="15"/>
      <c r="L21" s="15"/>
    </row>
    <row r="22" spans="2:12" ht="10.5" customHeight="1">
      <c r="B22" s="5" t="s">
        <v>46</v>
      </c>
      <c r="C22" s="15">
        <f>875+158+648</f>
        <v>1681</v>
      </c>
      <c r="D22" s="31"/>
      <c r="E22" s="15">
        <f>405+382+649</f>
        <v>1436</v>
      </c>
      <c r="F22" s="31"/>
      <c r="G22" s="15">
        <f>3943-3117</f>
        <v>826</v>
      </c>
      <c r="H22" s="31"/>
      <c r="I22" s="15">
        <f t="shared" si="0"/>
        <v>1899</v>
      </c>
      <c r="J22" s="31"/>
      <c r="K22" s="15">
        <v>5842</v>
      </c>
      <c r="L22" s="15"/>
    </row>
    <row r="23" spans="2:12" ht="10.5" customHeight="1">
      <c r="B23" s="5" t="s">
        <v>47</v>
      </c>
      <c r="C23" s="15">
        <f>181+33</f>
        <v>214</v>
      </c>
      <c r="D23" s="31"/>
      <c r="E23" s="15">
        <f>617+339</f>
        <v>956</v>
      </c>
      <c r="F23" s="31"/>
      <c r="G23" s="15">
        <f>1789-1170</f>
        <v>619</v>
      </c>
      <c r="H23" s="31"/>
      <c r="I23" s="15">
        <f t="shared" si="0"/>
        <v>382</v>
      </c>
      <c r="J23" s="31"/>
      <c r="K23" s="15">
        <v>2171</v>
      </c>
      <c r="L23" s="15"/>
    </row>
    <row r="24" spans="2:12" ht="10.5" customHeight="1">
      <c r="B24" s="5" t="s">
        <v>48</v>
      </c>
      <c r="C24" s="15">
        <f>52+26+77</f>
        <v>155</v>
      </c>
      <c r="D24" s="31"/>
      <c r="E24" s="15">
        <f>23+67+49</f>
        <v>139</v>
      </c>
      <c r="F24" s="31"/>
      <c r="G24" s="15">
        <f>425-294</f>
        <v>131</v>
      </c>
      <c r="H24" s="31"/>
      <c r="I24" s="15">
        <f t="shared" si="0"/>
        <v>95</v>
      </c>
      <c r="J24" s="31"/>
      <c r="K24" s="15">
        <v>520</v>
      </c>
      <c r="L24" s="15"/>
    </row>
    <row r="25" spans="2:12" ht="10.5" customHeight="1">
      <c r="B25" s="5" t="s">
        <v>49</v>
      </c>
      <c r="C25" s="16">
        <v>4</v>
      </c>
      <c r="D25" s="31"/>
      <c r="E25" s="16">
        <f>6+1+179+1</f>
        <v>187</v>
      </c>
      <c r="F25" s="31"/>
      <c r="G25" s="16">
        <f>261-191</f>
        <v>70</v>
      </c>
      <c r="H25" s="31"/>
      <c r="I25" s="16">
        <f t="shared" si="0"/>
        <v>243</v>
      </c>
      <c r="J25" s="31"/>
      <c r="K25" s="16">
        <v>504</v>
      </c>
      <c r="L25" s="15"/>
    </row>
    <row r="26" spans="2:12" ht="10.5" customHeight="1" thickBot="1">
      <c r="B26" s="11" t="s">
        <v>21</v>
      </c>
      <c r="C26" s="12">
        <f>SUM(C15:C25)</f>
        <v>12127</v>
      </c>
      <c r="D26" s="14"/>
      <c r="E26" s="12">
        <f>SUM(E15:E25)</f>
        <v>11013</v>
      </c>
      <c r="F26" s="14"/>
      <c r="G26" s="12">
        <f>SUM(G15:G25)</f>
        <v>8449</v>
      </c>
      <c r="H26" s="14"/>
      <c r="I26" s="12">
        <f>SUM(I15:I25)</f>
        <v>11927</v>
      </c>
      <c r="J26" s="14"/>
      <c r="K26" s="12">
        <f>SUM(K15:K25)</f>
        <v>43516</v>
      </c>
      <c r="L26" s="2"/>
    </row>
    <row r="27" spans="4:12" ht="10.5" customHeight="1" thickTop="1">
      <c r="D27" s="14"/>
      <c r="F27" s="14"/>
      <c r="H27" s="14"/>
      <c r="J27" s="14"/>
      <c r="L27" s="2"/>
    </row>
    <row r="28" spans="1:14" ht="10.5" customHeight="1">
      <c r="A28" s="11" t="s">
        <v>30</v>
      </c>
      <c r="B28" s="11"/>
      <c r="D28" s="14"/>
      <c r="F28" s="14"/>
      <c r="H28" s="14"/>
      <c r="J28" s="14"/>
      <c r="L28" s="2"/>
      <c r="N28" s="2"/>
    </row>
    <row r="29" spans="1:14" ht="10.5" customHeight="1">
      <c r="A29" s="5" t="s">
        <v>22</v>
      </c>
      <c r="D29" s="14"/>
      <c r="F29" s="14"/>
      <c r="H29" s="14"/>
      <c r="I29" s="15"/>
      <c r="J29" s="14"/>
      <c r="K29" s="15"/>
      <c r="L29" s="2"/>
      <c r="N29" s="2"/>
    </row>
    <row r="30" spans="2:14" ht="10.5" customHeight="1">
      <c r="B30" s="5" t="s">
        <v>53</v>
      </c>
      <c r="C30" s="6">
        <v>3093</v>
      </c>
      <c r="D30" s="14"/>
      <c r="E30" s="6">
        <v>1561</v>
      </c>
      <c r="F30" s="14"/>
      <c r="G30" s="6">
        <v>1588</v>
      </c>
      <c r="H30" s="14"/>
      <c r="I30" s="15">
        <f>+K30-C30-E30-G30</f>
        <v>6665</v>
      </c>
      <c r="J30" s="14"/>
      <c r="K30" s="15">
        <v>12907</v>
      </c>
      <c r="L30" s="15"/>
      <c r="N30" s="2"/>
    </row>
    <row r="31" spans="2:14" ht="10.5" customHeight="1">
      <c r="B31" s="5" t="s">
        <v>54</v>
      </c>
      <c r="C31" s="6">
        <v>2849</v>
      </c>
      <c r="D31" s="14"/>
      <c r="E31" s="6">
        <v>2042</v>
      </c>
      <c r="F31" s="14"/>
      <c r="G31" s="6">
        <v>1026</v>
      </c>
      <c r="H31" s="14"/>
      <c r="I31" s="15">
        <f>+K31-C31-E31-G31</f>
        <v>1517</v>
      </c>
      <c r="J31" s="14"/>
      <c r="K31" s="15">
        <v>7434</v>
      </c>
      <c r="L31" s="15"/>
      <c r="N31" s="2"/>
    </row>
    <row r="32" spans="2:14" ht="10.5" customHeight="1">
      <c r="B32" s="5" t="s">
        <v>55</v>
      </c>
      <c r="C32" s="6">
        <v>294</v>
      </c>
      <c r="D32" s="14"/>
      <c r="E32" s="6">
        <v>557</v>
      </c>
      <c r="F32" s="14"/>
      <c r="G32" s="6">
        <v>210</v>
      </c>
      <c r="H32" s="14"/>
      <c r="I32" s="15">
        <f>+K32-C32-E32-G32</f>
        <v>403</v>
      </c>
      <c r="J32" s="14"/>
      <c r="K32" s="15">
        <v>1464</v>
      </c>
      <c r="L32" s="15"/>
      <c r="N32" s="2"/>
    </row>
    <row r="33" spans="2:14" ht="10.5" customHeight="1">
      <c r="B33" s="5" t="s">
        <v>56</v>
      </c>
      <c r="C33" s="6">
        <v>1279</v>
      </c>
      <c r="D33" s="14"/>
      <c r="E33" s="6">
        <v>2021</v>
      </c>
      <c r="F33" s="14"/>
      <c r="G33" s="6">
        <v>2211</v>
      </c>
      <c r="H33" s="14"/>
      <c r="I33" s="15">
        <f>+K33-C33-E33-G33</f>
        <v>2341</v>
      </c>
      <c r="J33" s="14"/>
      <c r="K33" s="15">
        <v>7852</v>
      </c>
      <c r="L33" s="15"/>
      <c r="N33" s="2"/>
    </row>
    <row r="34" spans="1:14" ht="10.5" customHeight="1">
      <c r="A34" s="5" t="s">
        <v>23</v>
      </c>
      <c r="L34" s="6"/>
      <c r="N34" s="2"/>
    </row>
    <row r="35" spans="2:14" ht="10.5" customHeight="1">
      <c r="B35" s="5" t="s">
        <v>57</v>
      </c>
      <c r="C35" s="6">
        <f>657+553+605</f>
        <v>1815</v>
      </c>
      <c r="D35" s="14"/>
      <c r="E35" s="6">
        <f>614+430+632</f>
        <v>1676</v>
      </c>
      <c r="F35" s="14"/>
      <c r="G35" s="6">
        <f>4836-3491</f>
        <v>1345</v>
      </c>
      <c r="H35" s="14"/>
      <c r="I35" s="15">
        <f>+K35-C35-E35-G35</f>
        <v>779</v>
      </c>
      <c r="J35" s="14"/>
      <c r="K35" s="15">
        <v>5615</v>
      </c>
      <c r="L35" s="15"/>
      <c r="N35" s="2"/>
    </row>
    <row r="36" spans="2:14" ht="10.5" customHeight="1">
      <c r="B36" s="5" t="s">
        <v>58</v>
      </c>
      <c r="C36" s="6">
        <f>180+155+184+1</f>
        <v>520</v>
      </c>
      <c r="D36" s="14"/>
      <c r="E36" s="6">
        <f>181+171+123+1</f>
        <v>476</v>
      </c>
      <c r="F36" s="14"/>
      <c r="G36" s="6">
        <f>1436-996</f>
        <v>440</v>
      </c>
      <c r="H36" s="14"/>
      <c r="I36" s="15">
        <f>+K36-C36-E36-G36</f>
        <v>556</v>
      </c>
      <c r="J36" s="14"/>
      <c r="K36" s="15">
        <v>1992</v>
      </c>
      <c r="L36" s="15"/>
      <c r="N36" s="2"/>
    </row>
    <row r="37" spans="1:14" ht="10.5" customHeight="1">
      <c r="A37" s="5" t="s">
        <v>24</v>
      </c>
      <c r="C37" s="15">
        <f>423+179+214</f>
        <v>816</v>
      </c>
      <c r="D37" s="31"/>
      <c r="E37" s="15">
        <f>268+306+910</f>
        <v>1484</v>
      </c>
      <c r="F37" s="31"/>
      <c r="G37" s="15">
        <f>2951-2300</f>
        <v>651</v>
      </c>
      <c r="H37" s="31"/>
      <c r="I37" s="15">
        <f>+K37-C37-E37-G37</f>
        <v>714</v>
      </c>
      <c r="J37" s="31"/>
      <c r="K37" s="15">
        <v>3665</v>
      </c>
      <c r="L37" s="15"/>
      <c r="N37" s="2"/>
    </row>
    <row r="38" spans="1:14" ht="10.5" customHeight="1">
      <c r="A38" s="5" t="s">
        <v>25</v>
      </c>
      <c r="C38" s="15"/>
      <c r="D38" s="31"/>
      <c r="E38" s="15"/>
      <c r="F38" s="31"/>
      <c r="G38" s="15"/>
      <c r="H38" s="31"/>
      <c r="I38" s="15"/>
      <c r="J38" s="31"/>
      <c r="K38" s="15"/>
      <c r="L38" s="15"/>
      <c r="N38" s="2"/>
    </row>
    <row r="39" spans="2:14" ht="10.5" customHeight="1">
      <c r="B39" s="5" t="s">
        <v>50</v>
      </c>
      <c r="C39" s="15">
        <f>211+45+220</f>
        <v>476</v>
      </c>
      <c r="D39" s="14"/>
      <c r="E39" s="15">
        <f>50+35+319</f>
        <v>404</v>
      </c>
      <c r="F39" s="14"/>
      <c r="G39" s="15">
        <f>1449-880</f>
        <v>569</v>
      </c>
      <c r="H39" s="14"/>
      <c r="I39" s="15">
        <f>+K39-C39-E39-G39</f>
        <v>283</v>
      </c>
      <c r="J39" s="14"/>
      <c r="K39" s="15">
        <v>1732</v>
      </c>
      <c r="L39" s="15"/>
      <c r="N39" s="2"/>
    </row>
    <row r="40" spans="2:14" ht="10.5" customHeight="1">
      <c r="B40" s="5" t="s">
        <v>51</v>
      </c>
      <c r="C40" s="15">
        <f>1+46+23</f>
        <v>70</v>
      </c>
      <c r="D40" s="14"/>
      <c r="E40" s="15">
        <f>56+32+33</f>
        <v>121</v>
      </c>
      <c r="F40" s="14"/>
      <c r="G40" s="15">
        <f>305-191</f>
        <v>114</v>
      </c>
      <c r="H40" s="14"/>
      <c r="I40" s="15">
        <f>+K40-C40-E40-G40</f>
        <v>-107</v>
      </c>
      <c r="J40" s="14"/>
      <c r="K40" s="15">
        <v>198</v>
      </c>
      <c r="L40" s="15"/>
      <c r="N40" s="2"/>
    </row>
    <row r="41" spans="2:14" ht="10.5" customHeight="1">
      <c r="B41" s="5" t="s">
        <v>52</v>
      </c>
      <c r="C41" s="16">
        <f>96+17+14</f>
        <v>127</v>
      </c>
      <c r="D41" s="14"/>
      <c r="E41" s="16">
        <f>16+71+35</f>
        <v>122</v>
      </c>
      <c r="F41" s="14"/>
      <c r="G41" s="16">
        <f>432-249</f>
        <v>183</v>
      </c>
      <c r="H41" s="14"/>
      <c r="I41" s="16">
        <f>+K41-C41-E41-G41</f>
        <v>116</v>
      </c>
      <c r="J41" s="14"/>
      <c r="K41" s="16">
        <v>548</v>
      </c>
      <c r="L41" s="15"/>
      <c r="N41" s="2"/>
    </row>
    <row r="42" spans="2:14" ht="10.5" customHeight="1" thickBot="1">
      <c r="B42" s="11" t="s">
        <v>26</v>
      </c>
      <c r="C42" s="12">
        <f>SUM(C29:C41)</f>
        <v>11339</v>
      </c>
      <c r="D42" s="14"/>
      <c r="E42" s="12">
        <f>SUM(E29:E41)</f>
        <v>10464</v>
      </c>
      <c r="F42" s="14"/>
      <c r="G42" s="12">
        <f>SUM(G29:G41)</f>
        <v>8337</v>
      </c>
      <c r="H42" s="14"/>
      <c r="I42" s="12">
        <f>SUM(I29:I41)</f>
        <v>13267</v>
      </c>
      <c r="J42" s="14"/>
      <c r="K42" s="12">
        <f>SUM(K29:K41)</f>
        <v>43407</v>
      </c>
      <c r="L42" s="2"/>
      <c r="N42" s="1">
        <f>2523+2843+4206</f>
        <v>9572</v>
      </c>
    </row>
    <row r="43" spans="1:12" ht="10.5" customHeight="1" thickTop="1">
      <c r="A43" s="11"/>
      <c r="B43" s="11"/>
      <c r="C43" s="15"/>
      <c r="D43" s="14"/>
      <c r="E43" s="15"/>
      <c r="F43" s="14"/>
      <c r="G43" s="15"/>
      <c r="H43" s="14"/>
      <c r="I43" s="15"/>
      <c r="J43" s="14"/>
      <c r="K43" s="15"/>
      <c r="L43" s="2"/>
    </row>
    <row r="44" spans="1:12" ht="10.5" customHeight="1">
      <c r="A44" s="11" t="s">
        <v>11</v>
      </c>
      <c r="B44" s="11"/>
      <c r="D44" s="14"/>
      <c r="F44" s="14"/>
      <c r="H44" s="14"/>
      <c r="J44" s="14"/>
      <c r="L44" s="2"/>
    </row>
    <row r="45" spans="1:12" ht="10.5" customHeight="1" thickBot="1">
      <c r="A45" s="11" t="s">
        <v>12</v>
      </c>
      <c r="B45" s="11"/>
      <c r="C45" s="12">
        <f>C26-C42</f>
        <v>788</v>
      </c>
      <c r="D45" s="14"/>
      <c r="E45" s="12">
        <f>E26-E42</f>
        <v>549</v>
      </c>
      <c r="F45" s="14"/>
      <c r="G45" s="12">
        <f>G26-G42</f>
        <v>112</v>
      </c>
      <c r="H45" s="14"/>
      <c r="I45" s="12">
        <f>I26-I42</f>
        <v>-1340</v>
      </c>
      <c r="J45" s="14"/>
      <c r="K45" s="12">
        <f>K26-K42</f>
        <v>109</v>
      </c>
      <c r="L45" s="2"/>
    </row>
    <row r="46" spans="1:12" ht="10.5" customHeight="1" thickTop="1">
      <c r="A46" s="11"/>
      <c r="B46" s="11"/>
      <c r="D46" s="14"/>
      <c r="F46" s="14"/>
      <c r="H46" s="14"/>
      <c r="J46" s="14"/>
      <c r="L46" s="2"/>
    </row>
    <row r="47" spans="1:12" ht="10.5" customHeight="1" thickBot="1">
      <c r="A47" s="11" t="s">
        <v>13</v>
      </c>
      <c r="B47" s="11"/>
      <c r="C47" s="12">
        <f>C11+C45</f>
        <v>1865</v>
      </c>
      <c r="D47" s="14"/>
      <c r="E47" s="12">
        <f>E11+E45</f>
        <v>2414</v>
      </c>
      <c r="F47" s="14"/>
      <c r="G47" s="12">
        <f>G11+G45</f>
        <v>2526</v>
      </c>
      <c r="H47" s="14"/>
      <c r="I47" s="12">
        <f>I11+I45</f>
        <v>1186</v>
      </c>
      <c r="J47" s="14"/>
      <c r="K47" s="12">
        <f>K11+K45</f>
        <v>1186</v>
      </c>
      <c r="L47" s="2"/>
    </row>
    <row r="48" spans="4:12" ht="10.5" customHeight="1" thickTop="1">
      <c r="D48" s="14"/>
      <c r="F48" s="14"/>
      <c r="H48" s="14"/>
      <c r="J48" s="14"/>
      <c r="L48" s="2"/>
    </row>
    <row r="49" spans="4:12" ht="10.5" customHeight="1">
      <c r="D49" s="14"/>
      <c r="F49" s="14"/>
      <c r="H49" s="14"/>
      <c r="J49" s="14"/>
      <c r="L49" s="2"/>
    </row>
    <row r="50" spans="4:12" ht="10.5" customHeight="1">
      <c r="D50" s="14"/>
      <c r="F50" s="14"/>
      <c r="H50" s="14"/>
      <c r="J50" s="14"/>
      <c r="L50" s="2"/>
    </row>
    <row r="51" spans="4:12" ht="10.5" customHeight="1">
      <c r="D51" s="14"/>
      <c r="F51" s="14"/>
      <c r="H51" s="14"/>
      <c r="J51" s="14"/>
      <c r="L51" s="2"/>
    </row>
    <row r="52" spans="4:12" ht="10.5" customHeight="1">
      <c r="D52" s="14"/>
      <c r="F52" s="14"/>
      <c r="H52" s="14"/>
      <c r="J52" s="14"/>
      <c r="L52" s="2"/>
    </row>
    <row r="53" spans="4:12" ht="10.5" customHeight="1">
      <c r="D53" s="14"/>
      <c r="F53" s="14"/>
      <c r="H53" s="14"/>
      <c r="J53" s="14"/>
      <c r="L53" s="2"/>
    </row>
    <row r="54" spans="4:12" ht="10.5" customHeight="1">
      <c r="D54" s="14"/>
      <c r="F54" s="14"/>
      <c r="H54" s="14"/>
      <c r="J54" s="14"/>
      <c r="L54" s="2"/>
    </row>
    <row r="55" spans="4:12" ht="10.5" customHeight="1">
      <c r="D55" s="14" t="s">
        <v>14</v>
      </c>
      <c r="F55" s="14"/>
      <c r="H55" s="14"/>
      <c r="J55" s="14"/>
      <c r="L55" s="2"/>
    </row>
    <row r="56" spans="4:12" ht="10.5" customHeight="1">
      <c r="D56" s="14"/>
      <c r="F56" s="14"/>
      <c r="H56" s="14"/>
      <c r="J56" s="14"/>
      <c r="L56" s="2"/>
    </row>
    <row r="57" spans="4:12" ht="10.5" customHeight="1">
      <c r="D57" s="14"/>
      <c r="F57" s="14"/>
      <c r="H57" s="14"/>
      <c r="J57" s="14"/>
      <c r="L57" s="2"/>
    </row>
    <row r="58" spans="4:12" ht="10.5" customHeight="1">
      <c r="D58" s="14"/>
      <c r="F58" s="14"/>
      <c r="H58" s="14"/>
      <c r="J58" s="14"/>
      <c r="L58" s="2"/>
    </row>
    <row r="59" spans="4:12" ht="10.5" customHeight="1">
      <c r="D59" s="14"/>
      <c r="F59" s="14"/>
      <c r="H59" s="14"/>
      <c r="J59" s="14"/>
      <c r="L59" s="2"/>
    </row>
    <row r="60" spans="4:12" ht="10.5" customHeight="1">
      <c r="D60" s="14"/>
      <c r="F60" s="14"/>
      <c r="H60" s="14"/>
      <c r="J60" s="14"/>
      <c r="L60" s="2"/>
    </row>
    <row r="61" spans="4:12" ht="10.5" customHeight="1">
      <c r="D61" s="14"/>
      <c r="F61" s="14"/>
      <c r="H61" s="14"/>
      <c r="J61" s="14"/>
      <c r="L61" s="2"/>
    </row>
    <row r="62" spans="4:12" ht="10.5" customHeight="1">
      <c r="D62" s="14"/>
      <c r="F62" s="14"/>
      <c r="H62" s="14"/>
      <c r="J62" s="14"/>
      <c r="L62" s="2"/>
    </row>
    <row r="63" spans="4:12" ht="10.5" customHeight="1">
      <c r="D63" s="14"/>
      <c r="F63" s="14"/>
      <c r="H63" s="14"/>
      <c r="J63" s="14"/>
      <c r="L63" s="2"/>
    </row>
    <row r="64" spans="4:12" ht="10.5" customHeight="1">
      <c r="D64" s="14"/>
      <c r="F64" s="14"/>
      <c r="H64" s="14"/>
      <c r="J64" s="14"/>
      <c r="L64" s="2"/>
    </row>
    <row r="65" spans="4:12" ht="10.5" customHeight="1">
      <c r="D65" s="14"/>
      <c r="F65" s="14"/>
      <c r="H65" s="14"/>
      <c r="J65" s="14"/>
      <c r="L65" s="2"/>
    </row>
    <row r="66" spans="4:12" ht="10.5" customHeight="1">
      <c r="D66" s="14"/>
      <c r="F66" s="14"/>
      <c r="H66" s="14"/>
      <c r="J66" s="14"/>
      <c r="L66" s="2"/>
    </row>
    <row r="67" spans="4:10" ht="10.5" customHeight="1">
      <c r="D67" s="14"/>
      <c r="F67" s="14"/>
      <c r="H67" s="14"/>
      <c r="J67" s="14"/>
    </row>
    <row r="68" spans="4:10" ht="10.5" customHeight="1">
      <c r="D68" s="14"/>
      <c r="F68" s="14"/>
      <c r="H68" s="14"/>
      <c r="J68" s="14"/>
    </row>
    <row r="69" spans="4:10" ht="10.5" customHeight="1">
      <c r="D69" s="14"/>
      <c r="F69" s="14"/>
      <c r="H69" s="14"/>
      <c r="J69" s="14"/>
    </row>
    <row r="70" spans="4:10" ht="10.5" customHeight="1">
      <c r="D70" s="14"/>
      <c r="F70" s="14"/>
      <c r="H70" s="14"/>
      <c r="J70" s="14"/>
    </row>
    <row r="71" spans="4:10" ht="10.5" customHeight="1">
      <c r="D71" s="14"/>
      <c r="F71" s="14"/>
      <c r="H71" s="14"/>
      <c r="J71" s="14"/>
    </row>
    <row r="72" spans="4:10" ht="10.5" customHeight="1">
      <c r="D72" s="14"/>
      <c r="F72" s="14"/>
      <c r="H72" s="14"/>
      <c r="J72" s="14"/>
    </row>
    <row r="73" spans="4:10" ht="10.5" customHeight="1">
      <c r="D73" s="14"/>
      <c r="F73" s="14"/>
      <c r="H73" s="14"/>
      <c r="J73" s="14"/>
    </row>
    <row r="74" spans="4:10" ht="10.5" customHeight="1">
      <c r="D74" s="14"/>
      <c r="F74" s="14"/>
      <c r="H74" s="14"/>
      <c r="J74" s="14"/>
    </row>
    <row r="75" spans="4:10" ht="10.5" customHeight="1">
      <c r="D75" s="14"/>
      <c r="F75" s="14"/>
      <c r="H75" s="14"/>
      <c r="J75" s="14"/>
    </row>
    <row r="76" spans="4:10" ht="10.5" customHeight="1">
      <c r="D76" s="14"/>
      <c r="F76" s="14"/>
      <c r="H76" s="14"/>
      <c r="J76" s="14"/>
    </row>
    <row r="77" spans="4:10" ht="10.5" customHeight="1">
      <c r="D77" s="14"/>
      <c r="F77" s="14"/>
      <c r="H77" s="14"/>
      <c r="J77" s="14"/>
    </row>
    <row r="78" spans="4:10" ht="10.5" customHeight="1">
      <c r="D78" s="14"/>
      <c r="F78" s="14"/>
      <c r="H78" s="14"/>
      <c r="J78" s="14"/>
    </row>
    <row r="79" spans="4:10" ht="10.5" customHeight="1">
      <c r="D79" s="14"/>
      <c r="F79" s="14"/>
      <c r="H79" s="14"/>
      <c r="J79" s="14"/>
    </row>
    <row r="80" spans="4:10" ht="10.5" customHeight="1">
      <c r="D80" s="14"/>
      <c r="F80" s="14"/>
      <c r="H80" s="14"/>
      <c r="J80" s="14"/>
    </row>
    <row r="81" spans="4:10" ht="10.5" customHeight="1">
      <c r="D81" s="14"/>
      <c r="F81" s="14"/>
      <c r="H81" s="14"/>
      <c r="J81" s="14"/>
    </row>
    <row r="82" spans="4:10" ht="10.5" customHeight="1">
      <c r="D82" s="14"/>
      <c r="F82" s="14"/>
      <c r="H82" s="14"/>
      <c r="J82" s="14"/>
    </row>
    <row r="83" spans="4:10" ht="10.5" customHeight="1">
      <c r="D83" s="14"/>
      <c r="F83" s="14"/>
      <c r="H83" s="14"/>
      <c r="J83" s="14"/>
    </row>
    <row r="84" spans="4:10" ht="10.5" customHeight="1">
      <c r="D84" s="14"/>
      <c r="F84" s="14"/>
      <c r="H84" s="14"/>
      <c r="J84" s="14"/>
    </row>
    <row r="85" spans="4:10" ht="10.5" customHeight="1">
      <c r="D85" s="14"/>
      <c r="F85" s="14"/>
      <c r="H85" s="14"/>
      <c r="J85" s="14"/>
    </row>
    <row r="86" spans="4:10" ht="10.5" customHeight="1">
      <c r="D86" s="14"/>
      <c r="F86" s="14"/>
      <c r="H86" s="14"/>
      <c r="J86" s="14"/>
    </row>
    <row r="87" spans="4:10" ht="10.5" customHeight="1">
      <c r="D87" s="14"/>
      <c r="F87" s="14"/>
      <c r="H87" s="14"/>
      <c r="J8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selection activeCell="B6" sqref="B6"/>
    </sheetView>
  </sheetViews>
  <sheetFormatPr defaultColWidth="9.7109375" defaultRowHeight="10.5" customHeight="1"/>
  <cols>
    <col min="1" max="1" width="1.421875" style="6" customWidth="1"/>
    <col min="2" max="2" width="37.28125" style="6" bestFit="1" customWidth="1"/>
    <col min="3" max="3" width="11.28125" style="6" customWidth="1"/>
    <col min="4" max="4" width="3.421875" style="15" customWidth="1"/>
    <col min="5" max="5" width="9.28125" style="6" customWidth="1"/>
    <col min="6" max="6" width="3.421875" style="6" customWidth="1"/>
    <col min="7" max="7" width="9.28125" style="6" customWidth="1"/>
    <col min="8" max="8" width="3.421875" style="6" customWidth="1"/>
    <col min="9" max="9" width="9.28125" style="6" customWidth="1"/>
    <col min="10" max="10" width="3.421875" style="6" customWidth="1"/>
    <col min="11" max="16384" width="9.7109375" style="6" customWidth="1"/>
  </cols>
  <sheetData>
    <row r="1" spans="1:11" ht="10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0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0.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0.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4" ht="10.5" customHeight="1">
      <c r="A5" s="4"/>
      <c r="B5" s="4"/>
      <c r="C5" s="4"/>
      <c r="D5" s="22"/>
    </row>
    <row r="6" ht="10.5" customHeight="1">
      <c r="B6" s="10" t="s">
        <v>60</v>
      </c>
    </row>
    <row r="7" spans="3:11" ht="10.5" customHeight="1">
      <c r="C7" s="7" t="s">
        <v>3</v>
      </c>
      <c r="D7" s="8"/>
      <c r="E7" s="7" t="s">
        <v>4</v>
      </c>
      <c r="F7" s="8"/>
      <c r="G7" s="7" t="s">
        <v>5</v>
      </c>
      <c r="H7" s="8"/>
      <c r="I7" s="7" t="s">
        <v>6</v>
      </c>
      <c r="J7" s="8"/>
      <c r="K7" s="7"/>
    </row>
    <row r="8" spans="3:11" ht="10.5" customHeight="1">
      <c r="C8" s="7" t="s">
        <v>7</v>
      </c>
      <c r="D8" s="8"/>
      <c r="E8" s="7" t="s">
        <v>7</v>
      </c>
      <c r="F8" s="8"/>
      <c r="G8" s="7" t="s">
        <v>7</v>
      </c>
      <c r="H8" s="8"/>
      <c r="I8" s="7" t="s">
        <v>7</v>
      </c>
      <c r="J8" s="8"/>
      <c r="K8" s="7" t="s">
        <v>8</v>
      </c>
    </row>
    <row r="9" spans="3:11" ht="10.5" customHeight="1">
      <c r="C9" s="9" t="s">
        <v>27</v>
      </c>
      <c r="D9" s="8"/>
      <c r="E9" s="9" t="s">
        <v>27</v>
      </c>
      <c r="F9" s="8"/>
      <c r="G9" s="9" t="s">
        <v>27</v>
      </c>
      <c r="H9" s="8"/>
      <c r="I9" s="9" t="s">
        <v>27</v>
      </c>
      <c r="J9" s="8"/>
      <c r="K9" s="9" t="s">
        <v>27</v>
      </c>
    </row>
    <row r="11" spans="1:11" ht="10.5" customHeight="1" thickBot="1">
      <c r="A11" s="10" t="s">
        <v>10</v>
      </c>
      <c r="B11" s="10"/>
      <c r="C11" s="20" t="e">
        <f>+#REF!</f>
        <v>#REF!</v>
      </c>
      <c r="E11" s="17" t="e">
        <f>+C46</f>
        <v>#REF!</v>
      </c>
      <c r="G11" s="17" t="e">
        <f>+E46</f>
        <v>#REF!</v>
      </c>
      <c r="I11" s="17" t="e">
        <f>+G46</f>
        <v>#REF!</v>
      </c>
      <c r="K11" s="20" t="e">
        <f>+C11</f>
        <v>#REF!</v>
      </c>
    </row>
    <row r="12" ht="10.5" customHeight="1" thickTop="1"/>
    <row r="13" spans="1:4" ht="10.5" customHeight="1">
      <c r="A13" s="10" t="s">
        <v>28</v>
      </c>
      <c r="B13" s="10"/>
      <c r="C13" s="10"/>
      <c r="D13" s="23"/>
    </row>
    <row r="14" spans="1:11" ht="10.5" customHeight="1">
      <c r="A14" s="6" t="s">
        <v>29</v>
      </c>
      <c r="K14" s="15"/>
    </row>
    <row r="15" spans="2:11" ht="10.5" customHeight="1">
      <c r="B15" s="6" t="s">
        <v>15</v>
      </c>
      <c r="C15" s="6">
        <f>+'T-53'!B13+'T-53'!D13+'T-53'!F13</f>
        <v>5669</v>
      </c>
      <c r="E15" s="6">
        <f>+'T-53'!H13+'T-53'!J13+'T-53'!L13</f>
        <v>5460</v>
      </c>
      <c r="G15" s="6">
        <f>+'T-53'!N13+'T-53'!P13+'T-53'!R13</f>
        <v>3397</v>
      </c>
      <c r="I15" s="6">
        <f>+'T-53'!T13+'T-53'!V13+'T-53'!X13</f>
        <v>7838</v>
      </c>
      <c r="K15" s="15">
        <f>SUM(C15:I15)</f>
        <v>22364</v>
      </c>
    </row>
    <row r="16" spans="2:11" s="15" customFormat="1" ht="10.5" customHeight="1">
      <c r="B16" s="15" t="s">
        <v>16</v>
      </c>
      <c r="C16" s="15">
        <f>+'T-53'!B14+'T-53'!D14+'T-53'!F14</f>
        <v>2012</v>
      </c>
      <c r="E16" s="15">
        <f>+'T-53'!H14+'T-53'!J14+'T-53'!L14</f>
        <v>2091</v>
      </c>
      <c r="G16" s="6">
        <f>+'T-53'!N14+'T-53'!P14+'T-53'!R14</f>
        <v>2062</v>
      </c>
      <c r="I16" s="6">
        <f>+'T-53'!T14+'T-53'!V14+'T-53'!X14</f>
        <v>2064</v>
      </c>
      <c r="K16" s="15">
        <f aca="true" t="shared" si="0" ref="K16:K24">SUM(C16:I16)</f>
        <v>8229</v>
      </c>
    </row>
    <row r="17" spans="2:11" s="15" customFormat="1" ht="10.5" customHeight="1">
      <c r="B17" s="15" t="s">
        <v>17</v>
      </c>
      <c r="C17" s="15">
        <f>+'T-53'!B15+'T-53'!D15+'T-53'!F15</f>
        <v>1240</v>
      </c>
      <c r="E17" s="15">
        <f>+'T-53'!H15+'T-53'!J15+'T-53'!L15</f>
        <v>1153</v>
      </c>
      <c r="G17" s="6">
        <f>+'T-53'!N15+'T-53'!P15+'T-53'!R15</f>
        <v>1155</v>
      </c>
      <c r="I17" s="6">
        <f>+'T-53'!T15+'T-53'!V15+'T-53'!X15</f>
        <v>2140</v>
      </c>
      <c r="K17" s="15">
        <f t="shared" si="0"/>
        <v>5688</v>
      </c>
    </row>
    <row r="18" spans="2:11" s="15" customFormat="1" ht="10.5" customHeight="1">
      <c r="B18" s="15" t="s">
        <v>18</v>
      </c>
      <c r="C18" s="15">
        <f>+'T-53'!B16+'T-53'!D16+'T-53'!F16</f>
        <v>212</v>
      </c>
      <c r="E18" s="15">
        <f>+'T-53'!H16+'T-53'!J16+'T-53'!L16</f>
        <v>285</v>
      </c>
      <c r="G18" s="6">
        <f>+'T-53'!N16+'T-53'!P16+'T-53'!R16</f>
        <v>200</v>
      </c>
      <c r="I18" s="6">
        <f>+'T-53'!T16+'T-53'!V16+'T-53'!X16</f>
        <v>256</v>
      </c>
      <c r="K18" s="15">
        <f t="shared" si="0"/>
        <v>953</v>
      </c>
    </row>
    <row r="19" spans="1:11" s="15" customFormat="1" ht="10.5" customHeight="1">
      <c r="A19" s="15" t="s">
        <v>19</v>
      </c>
      <c r="C19" s="15">
        <f>+'T-53'!B24+'T-53'!D24+'T-53'!F24</f>
        <v>534</v>
      </c>
      <c r="E19" s="15">
        <f>+'T-53'!H24+'T-53'!J24+'T-53'!L24</f>
        <v>1136</v>
      </c>
      <c r="G19" s="6">
        <f>+'T-53'!N24+'T-53'!P24+'T-53'!R24</f>
        <v>836</v>
      </c>
      <c r="I19" s="6">
        <f>+'T-53'!T24+'T-53'!V24+'T-53'!X24</f>
        <v>1002</v>
      </c>
      <c r="K19" s="15">
        <f t="shared" si="0"/>
        <v>3508</v>
      </c>
    </row>
    <row r="20" spans="1:11" ht="10.5" customHeight="1">
      <c r="A20" s="6" t="s">
        <v>20</v>
      </c>
      <c r="F20" s="15"/>
      <c r="H20" s="15"/>
      <c r="J20" s="15"/>
      <c r="K20" s="15"/>
    </row>
    <row r="21" spans="2:11" ht="10.5" customHeight="1">
      <c r="B21" s="5" t="s">
        <v>46</v>
      </c>
      <c r="C21" s="6">
        <f>+'T-53'!B28+'T-53'!D28+'T-53'!F28</f>
        <v>2047</v>
      </c>
      <c r="E21" s="6">
        <f>+'T-53'!H28+'T-53'!J28+'T-53'!L28</f>
        <v>1708</v>
      </c>
      <c r="F21" s="15"/>
      <c r="G21" s="6">
        <f>+'T-53'!N28+'T-53'!P28+'T-53'!R28</f>
        <v>1485</v>
      </c>
      <c r="H21" s="15"/>
      <c r="I21" s="6">
        <f>+'T-53'!T28+'T-53'!V28+'T-53'!X28</f>
        <v>2272</v>
      </c>
      <c r="J21" s="15"/>
      <c r="K21" s="15">
        <f t="shared" si="0"/>
        <v>7512</v>
      </c>
    </row>
    <row r="22" spans="2:11" ht="10.5" customHeight="1">
      <c r="B22" s="5" t="s">
        <v>47</v>
      </c>
      <c r="C22" s="6">
        <f>+'T-53'!B29+'T-53'!D29+'T-53'!F29</f>
        <v>588</v>
      </c>
      <c r="E22" s="6">
        <f>+'T-53'!H29+'T-53'!J29+'T-53'!L29</f>
        <v>577</v>
      </c>
      <c r="F22" s="15"/>
      <c r="G22" s="6">
        <f>+'T-53'!N29+'T-53'!P29+'T-53'!R29</f>
        <v>621</v>
      </c>
      <c r="H22" s="15"/>
      <c r="I22" s="6">
        <f>+'T-53'!T29+'T-53'!V29+'T-53'!X29</f>
        <v>348</v>
      </c>
      <c r="J22" s="15"/>
      <c r="K22" s="15">
        <f t="shared" si="0"/>
        <v>2134</v>
      </c>
    </row>
    <row r="23" spans="2:11" ht="10.5" customHeight="1">
      <c r="B23" s="5" t="s">
        <v>48</v>
      </c>
      <c r="C23" s="6">
        <f>+'T-53'!B30+'T-53'!D30+'T-53'!F30</f>
        <v>42</v>
      </c>
      <c r="E23" s="6">
        <f>+'T-53'!H30+'T-53'!J30+'T-53'!L30</f>
        <v>30</v>
      </c>
      <c r="G23" s="6">
        <f>+'T-53'!N30+'T-53'!P30+'T-53'!R30</f>
        <v>50</v>
      </c>
      <c r="I23" s="6">
        <f>+'T-53'!T30+'T-53'!V30+'T-53'!X30</f>
        <v>21</v>
      </c>
      <c r="K23" s="15">
        <f t="shared" si="0"/>
        <v>143</v>
      </c>
    </row>
    <row r="24" spans="2:11" ht="10.5" customHeight="1">
      <c r="B24" s="5" t="s">
        <v>49</v>
      </c>
      <c r="C24" s="6">
        <f>+'T-53'!B31+'T-53'!D31+'T-53'!F31</f>
        <v>300</v>
      </c>
      <c r="E24" s="6">
        <f>+'T-53'!H31+'T-53'!J31+'T-53'!L31</f>
        <v>70</v>
      </c>
      <c r="G24" s="16">
        <f>+'T-53'!N31+'T-53'!P31+'T-53'!R31</f>
        <v>155</v>
      </c>
      <c r="I24" s="6">
        <f>+'T-53'!T31+'T-53'!V31+'T-53'!X31</f>
        <v>1588</v>
      </c>
      <c r="K24" s="15">
        <f t="shared" si="0"/>
        <v>2113</v>
      </c>
    </row>
    <row r="25" spans="2:12" ht="10.5" customHeight="1" thickBot="1">
      <c r="B25" s="10" t="s">
        <v>21</v>
      </c>
      <c r="C25" s="21">
        <f>SUM(C15:C24)</f>
        <v>12644</v>
      </c>
      <c r="E25" s="21">
        <f>SUM(E15:E24)</f>
        <v>12510</v>
      </c>
      <c r="G25" s="21">
        <f>SUM(G15:G24)</f>
        <v>9961</v>
      </c>
      <c r="I25" s="21">
        <f>SUM(I15:I24)</f>
        <v>17529</v>
      </c>
      <c r="K25" s="21">
        <f>SUM(K15:K24)</f>
        <v>52644</v>
      </c>
      <c r="L25" s="15"/>
    </row>
    <row r="26" ht="10.5" customHeight="1" thickTop="1"/>
    <row r="27" spans="1:4" ht="10.5" customHeight="1">
      <c r="A27" s="10" t="s">
        <v>30</v>
      </c>
      <c r="B27" s="10"/>
      <c r="C27" s="10"/>
      <c r="D27" s="23"/>
    </row>
    <row r="28" spans="1:11" ht="10.5" customHeight="1">
      <c r="A28" s="6" t="s">
        <v>22</v>
      </c>
      <c r="I28" s="15"/>
      <c r="K28" s="15"/>
    </row>
    <row r="29" spans="2:11" ht="10.5" customHeight="1">
      <c r="B29" s="5" t="s">
        <v>53</v>
      </c>
      <c r="C29" s="6">
        <f>+'T-53'!B37+'T-53'!D37+'T-53'!F37</f>
        <v>5210</v>
      </c>
      <c r="E29" s="6">
        <f>+'T-53'!H37+'T-53'!J37+'T-53'!L37</f>
        <v>1948</v>
      </c>
      <c r="G29" s="6">
        <f>+'T-53'!N37+'T-53'!P37+'T-53'!R37</f>
        <v>2769</v>
      </c>
      <c r="I29" s="6">
        <f>+'T-53'!T37+'T-53'!V37+'T-53'!X37</f>
        <v>7532</v>
      </c>
      <c r="K29" s="15">
        <f aca="true" t="shared" si="1" ref="K29:K40">SUM(C29:I29)</f>
        <v>17459</v>
      </c>
    </row>
    <row r="30" spans="2:11" ht="10.5" customHeight="1">
      <c r="B30" s="5" t="s">
        <v>54</v>
      </c>
      <c r="C30" s="6">
        <f>+'T-53'!B40+'T-53'!D40+'T-53'!F40</f>
        <v>1415</v>
      </c>
      <c r="E30" s="6">
        <f>+'T-53'!H40+'T-53'!J40+'T-53'!L40</f>
        <v>2004</v>
      </c>
      <c r="G30" s="6">
        <f>+'T-53'!N40+'T-53'!P40+'T-53'!R40</f>
        <v>2084</v>
      </c>
      <c r="I30" s="6">
        <f>+'T-53'!T40+'T-53'!V40+'T-53'!X40</f>
        <v>1219</v>
      </c>
      <c r="K30" s="15">
        <f t="shared" si="1"/>
        <v>6722</v>
      </c>
    </row>
    <row r="31" spans="2:11" ht="10.5" customHeight="1">
      <c r="B31" s="5" t="s">
        <v>55</v>
      </c>
      <c r="C31" s="6">
        <f>+'T-53'!B44+'T-53'!D44+'T-53'!F44</f>
        <v>183</v>
      </c>
      <c r="E31" s="6">
        <f>+'T-53'!H44+'T-53'!J44+'T-53'!L44</f>
        <v>595</v>
      </c>
      <c r="G31" s="6">
        <f>+'T-53'!N44+'T-53'!P44+'T-53'!R44</f>
        <v>404</v>
      </c>
      <c r="I31" s="6">
        <f>+'T-53'!T44+'T-53'!V44+'T-53'!X44</f>
        <v>124</v>
      </c>
      <c r="K31" s="15">
        <f t="shared" si="1"/>
        <v>1306</v>
      </c>
    </row>
    <row r="32" spans="2:11" ht="10.5" customHeight="1">
      <c r="B32" s="5" t="s">
        <v>56</v>
      </c>
      <c r="C32" s="6">
        <f>+'T-53'!B46+'T-53'!D46+'T-53'!F46</f>
        <v>499</v>
      </c>
      <c r="E32" s="6">
        <f>+'T-53'!H46+'T-53'!J46+'T-53'!L46</f>
        <v>319</v>
      </c>
      <c r="G32" s="6">
        <f>+'T-53'!N46+'T-53'!P46+'T-53'!R46</f>
        <v>481</v>
      </c>
      <c r="I32" s="6">
        <f>+'T-53'!T46+'T-53'!V46+'T-53'!X46</f>
        <v>-397</v>
      </c>
      <c r="K32" s="15">
        <f t="shared" si="1"/>
        <v>902</v>
      </c>
    </row>
    <row r="33" spans="1:11" ht="10.5" customHeight="1">
      <c r="A33" s="6" t="s">
        <v>23</v>
      </c>
      <c r="I33" s="15"/>
      <c r="K33" s="15">
        <f t="shared" si="1"/>
        <v>0</v>
      </c>
    </row>
    <row r="34" spans="2:11" ht="10.5" customHeight="1">
      <c r="B34" s="5" t="s">
        <v>57</v>
      </c>
      <c r="C34" s="6">
        <f>+'T-53'!B49+'T-53'!D49+'T-53'!F49</f>
        <v>1723</v>
      </c>
      <c r="E34" s="6">
        <f>+'T-53'!H49+'T-53'!J49+'T-53'!L49</f>
        <v>1787</v>
      </c>
      <c r="G34" s="6">
        <f>+'T-53'!N49+'T-53'!P49+'T-53'!R49</f>
        <v>1664</v>
      </c>
      <c r="I34" s="6">
        <f>+'T-53'!T49+'T-53'!V49+'T-53'!X49</f>
        <v>1395</v>
      </c>
      <c r="K34" s="15">
        <f t="shared" si="1"/>
        <v>6569</v>
      </c>
    </row>
    <row r="35" spans="2:11" ht="10.5" customHeight="1">
      <c r="B35" s="5" t="s">
        <v>58</v>
      </c>
      <c r="C35" s="6">
        <f>+'T-53'!B50+'T-53'!D50+'T-53'!F50</f>
        <v>564</v>
      </c>
      <c r="E35" s="6">
        <f>+'T-53'!H50+'T-53'!J50+'T-53'!L50</f>
        <v>495</v>
      </c>
      <c r="G35" s="6">
        <f>+'T-53'!N50+'T-53'!P50+'T-53'!R50</f>
        <v>382</v>
      </c>
      <c r="I35" s="6">
        <f>+'T-53'!T50+'T-53'!V50+'T-53'!X50</f>
        <v>552</v>
      </c>
      <c r="K35" s="15">
        <f t="shared" si="1"/>
        <v>1993</v>
      </c>
    </row>
    <row r="36" spans="1:12" ht="10.5" customHeight="1">
      <c r="A36" s="6" t="s">
        <v>24</v>
      </c>
      <c r="C36" s="6">
        <f>+'T-53'!B53+'T-53'!D53+'T-53'!F53</f>
        <v>610</v>
      </c>
      <c r="E36" s="6">
        <f>+'T-53'!H53+'T-53'!J53+'T-53'!L53</f>
        <v>792</v>
      </c>
      <c r="G36" s="6">
        <f>+'T-53'!N53+'T-53'!P53+'T-53'!R53</f>
        <v>732</v>
      </c>
      <c r="I36" s="6">
        <f>+'T-53'!T53+'T-53'!V53+'T-53'!X53</f>
        <v>1660</v>
      </c>
      <c r="K36" s="15">
        <f t="shared" si="1"/>
        <v>3794</v>
      </c>
      <c r="L36" s="15"/>
    </row>
    <row r="37" spans="1:12" ht="10.5" customHeight="1">
      <c r="A37" s="6" t="s">
        <v>25</v>
      </c>
      <c r="C37" s="15"/>
      <c r="E37" s="15"/>
      <c r="F37" s="15"/>
      <c r="G37" s="15"/>
      <c r="H37" s="15"/>
      <c r="I37" s="15"/>
      <c r="J37" s="15"/>
      <c r="K37" s="15">
        <f t="shared" si="1"/>
        <v>0</v>
      </c>
      <c r="L37" s="15"/>
    </row>
    <row r="38" spans="2:12" ht="10.5" customHeight="1">
      <c r="B38" s="5" t="s">
        <v>50</v>
      </c>
      <c r="C38" s="15">
        <f>+'T-53'!B55+'T-53'!D55+'T-53'!F55</f>
        <v>611</v>
      </c>
      <c r="E38" s="6">
        <f>+'T-53'!H55+'T-53'!J55+'T-53'!L55</f>
        <v>308</v>
      </c>
      <c r="F38" s="15"/>
      <c r="G38" s="6">
        <f>+'T-53'!N55+'T-53'!P55+'T-53'!R55</f>
        <v>554</v>
      </c>
      <c r="H38" s="15"/>
      <c r="I38" s="6">
        <f>+'T-53'!T55+'T-53'!V55+'T-53'!X55</f>
        <v>223</v>
      </c>
      <c r="J38" s="15"/>
      <c r="K38" s="15">
        <f t="shared" si="1"/>
        <v>1696</v>
      </c>
      <c r="L38" s="15"/>
    </row>
    <row r="39" spans="2:12" ht="10.5" customHeight="1">
      <c r="B39" s="5" t="s">
        <v>51</v>
      </c>
      <c r="C39" s="15">
        <f>+'T-53'!B56+'T-53'!D56+'T-53'!F56</f>
        <v>100</v>
      </c>
      <c r="E39" s="6">
        <f>+'T-53'!H56+'T-53'!J56+'T-53'!L56</f>
        <v>99</v>
      </c>
      <c r="G39" s="6">
        <f>+'T-53'!N56+'T-53'!P56+'T-53'!R56</f>
        <v>74</v>
      </c>
      <c r="I39" s="6">
        <f>+'T-53'!T56+'T-53'!V56+'T-53'!X56</f>
        <v>241</v>
      </c>
      <c r="K39" s="15">
        <f t="shared" si="1"/>
        <v>514</v>
      </c>
      <c r="L39" s="15"/>
    </row>
    <row r="40" spans="2:12" ht="10.5" customHeight="1">
      <c r="B40" s="5" t="s">
        <v>52</v>
      </c>
      <c r="C40" s="16">
        <f>+'T-53'!B58+'T-53'!D58+'T-53'!F58</f>
        <v>228</v>
      </c>
      <c r="E40" s="16">
        <f>+'T-53'!H58+'T-53'!J58+'T-53'!L58</f>
        <v>124</v>
      </c>
      <c r="G40" s="16">
        <f>+'T-53'!N58+'T-53'!P58+'T-53'!R58</f>
        <v>298</v>
      </c>
      <c r="I40" s="16">
        <f>+'T-53'!T58+'T-53'!V58+'T-53'!X58</f>
        <v>168</v>
      </c>
      <c r="K40" s="16">
        <f t="shared" si="1"/>
        <v>818</v>
      </c>
      <c r="L40" s="15"/>
    </row>
    <row r="41" spans="2:12" ht="10.5" customHeight="1" thickBot="1">
      <c r="B41" s="10" t="s">
        <v>26</v>
      </c>
      <c r="C41" s="12">
        <f>SUM(C28:C40)</f>
        <v>11143</v>
      </c>
      <c r="E41" s="12">
        <f>SUM(E28:E40)</f>
        <v>8471</v>
      </c>
      <c r="G41" s="12">
        <f>SUM(G28:G40)</f>
        <v>9442</v>
      </c>
      <c r="I41" s="12">
        <f>SUM(I28:I40)</f>
        <v>12717</v>
      </c>
      <c r="K41" s="12">
        <f>SUM(K28:K40)</f>
        <v>41773</v>
      </c>
      <c r="L41" s="19"/>
    </row>
    <row r="42" ht="10.5" customHeight="1" thickTop="1">
      <c r="L42" s="15"/>
    </row>
    <row r="43" spans="1:12" ht="10.5" customHeight="1">
      <c r="A43" s="10" t="s">
        <v>11</v>
      </c>
      <c r="B43" s="10"/>
      <c r="C43" s="10"/>
      <c r="D43" s="23"/>
      <c r="L43" s="15"/>
    </row>
    <row r="44" spans="1:12" ht="10.5" customHeight="1" thickBot="1">
      <c r="A44" s="10" t="s">
        <v>12</v>
      </c>
      <c r="B44" s="10"/>
      <c r="C44" s="12">
        <f>C25-C41</f>
        <v>1501</v>
      </c>
      <c r="E44" s="12">
        <f>E25-E41</f>
        <v>4039</v>
      </c>
      <c r="G44" s="12">
        <f>G25-G41</f>
        <v>519</v>
      </c>
      <c r="I44" s="12">
        <f>I25-I41</f>
        <v>4812</v>
      </c>
      <c r="K44" s="12">
        <f>K25-K41</f>
        <v>10871</v>
      </c>
      <c r="L44" s="15"/>
    </row>
    <row r="45" spans="1:12" ht="10.5" customHeight="1" thickTop="1">
      <c r="A45" s="10"/>
      <c r="B45" s="10"/>
      <c r="E45" s="18"/>
      <c r="K45" s="18"/>
      <c r="L45" s="15"/>
    </row>
    <row r="46" spans="1:12" ht="10.5" customHeight="1" thickBot="1">
      <c r="A46" s="10" t="s">
        <v>13</v>
      </c>
      <c r="B46" s="10"/>
      <c r="C46" s="12" t="e">
        <f>C11+C44</f>
        <v>#REF!</v>
      </c>
      <c r="E46" s="17" t="e">
        <f>E11+E44</f>
        <v>#REF!</v>
      </c>
      <c r="G46" s="12" t="e">
        <f>G11+G44</f>
        <v>#REF!</v>
      </c>
      <c r="I46" s="12" t="e">
        <f>I11+I44</f>
        <v>#REF!</v>
      </c>
      <c r="K46" s="17" t="e">
        <f>K11+K44</f>
        <v>#REF!</v>
      </c>
      <c r="L46" s="19"/>
    </row>
    <row r="47" ht="10.5" customHeight="1" thickTop="1">
      <c r="L47" s="15"/>
    </row>
    <row r="48" ht="10.5" customHeight="1">
      <c r="L48" s="15"/>
    </row>
  </sheetData>
  <sheetProtection/>
  <mergeCells count="4">
    <mergeCell ref="A1:K1"/>
    <mergeCell ref="A3:K3"/>
    <mergeCell ref="A4:K4"/>
    <mergeCell ref="A2:K2"/>
  </mergeCells>
  <printOptions/>
  <pageMargins left="0.29" right="0.2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showGridLines="0" tabSelected="1" zoomScaleSheetLayoutView="100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140625" defaultRowHeight="10.5" customHeight="1"/>
  <cols>
    <col min="1" max="1" width="41.00390625" style="25" customWidth="1"/>
    <col min="2" max="2" width="7.57421875" style="25" bestFit="1" customWidth="1"/>
    <col min="3" max="3" width="1.7109375" style="32" customWidth="1"/>
    <col min="4" max="4" width="7.57421875" style="24" bestFit="1" customWidth="1"/>
    <col min="5" max="5" width="1.7109375" style="26" customWidth="1"/>
    <col min="6" max="6" width="7.57421875" style="24" bestFit="1" customWidth="1"/>
    <col min="7" max="7" width="1.7109375" style="26" customWidth="1"/>
    <col min="8" max="8" width="7.57421875" style="24" bestFit="1" customWidth="1"/>
    <col min="9" max="9" width="1.7109375" style="26" customWidth="1"/>
    <col min="10" max="10" width="7.57421875" style="24" bestFit="1" customWidth="1"/>
    <col min="11" max="11" width="1.7109375" style="26" customWidth="1"/>
    <col min="12" max="12" width="10.00390625" style="24" bestFit="1" customWidth="1"/>
    <col min="13" max="13" width="1.7109375" style="26" customWidth="1"/>
    <col min="14" max="14" width="9.28125" style="24" bestFit="1" customWidth="1"/>
    <col min="15" max="15" width="1.7109375" style="26" customWidth="1"/>
    <col min="16" max="16" width="9.7109375" style="24" bestFit="1" customWidth="1"/>
    <col min="17" max="17" width="1.7109375" style="26" customWidth="1"/>
    <col min="18" max="18" width="9.57421875" style="24" bestFit="1" customWidth="1"/>
    <col min="19" max="19" width="1.7109375" style="26" customWidth="1"/>
    <col min="20" max="20" width="10.00390625" style="24" bestFit="1" customWidth="1"/>
    <col min="21" max="21" width="1.7109375" style="26" customWidth="1"/>
    <col min="22" max="22" width="9.28125" style="24" customWidth="1"/>
    <col min="23" max="23" width="1.7109375" style="26" customWidth="1"/>
    <col min="24" max="24" width="9.28125" style="24" bestFit="1" customWidth="1"/>
    <col min="25" max="25" width="1.7109375" style="26" customWidth="1"/>
    <col min="26" max="26" width="6.28125" style="24" bestFit="1" customWidth="1"/>
    <col min="27" max="16384" width="9.140625" style="24" customWidth="1"/>
  </cols>
  <sheetData>
    <row r="1" spans="1:26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0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0.5" customHeight="1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0.5" customHeight="1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6" spans="2:21" ht="10.5" customHeight="1">
      <c r="B6" s="39">
        <v>2009</v>
      </c>
      <c r="C6" s="48"/>
      <c r="T6" s="40">
        <v>2010</v>
      </c>
      <c r="U6" s="49"/>
    </row>
    <row r="7" spans="2:25" ht="10.5" customHeight="1">
      <c r="B7" s="39" t="s">
        <v>31</v>
      </c>
      <c r="C7" s="48"/>
      <c r="D7" s="39" t="s">
        <v>32</v>
      </c>
      <c r="E7" s="48"/>
      <c r="F7" s="39" t="s">
        <v>33</v>
      </c>
      <c r="G7" s="48"/>
      <c r="H7" s="39" t="s">
        <v>34</v>
      </c>
      <c r="I7" s="48"/>
      <c r="J7" s="39" t="s">
        <v>35</v>
      </c>
      <c r="K7" s="48"/>
      <c r="L7" s="39" t="s">
        <v>36</v>
      </c>
      <c r="M7" s="48"/>
      <c r="N7" s="39" t="s">
        <v>37</v>
      </c>
      <c r="O7" s="48"/>
      <c r="P7" s="39" t="s">
        <v>38</v>
      </c>
      <c r="Q7" s="48"/>
      <c r="R7" s="39" t="s">
        <v>39</v>
      </c>
      <c r="S7" s="48"/>
      <c r="T7" s="39" t="s">
        <v>40</v>
      </c>
      <c r="U7" s="48"/>
      <c r="V7" s="39" t="s">
        <v>41</v>
      </c>
      <c r="W7" s="48"/>
      <c r="X7" s="39" t="s">
        <v>42</v>
      </c>
      <c r="Y7" s="48"/>
    </row>
    <row r="8" spans="1:26" s="27" customFormat="1" ht="10.5" customHeight="1">
      <c r="A8" s="33"/>
      <c r="B8" s="33" t="s">
        <v>100</v>
      </c>
      <c r="C8" s="47"/>
      <c r="D8" s="33" t="s">
        <v>100</v>
      </c>
      <c r="E8" s="47"/>
      <c r="F8" s="33" t="s">
        <v>100</v>
      </c>
      <c r="G8" s="47"/>
      <c r="H8" s="33" t="s">
        <v>100</v>
      </c>
      <c r="I8" s="47"/>
      <c r="J8" s="33" t="s">
        <v>100</v>
      </c>
      <c r="K8" s="47"/>
      <c r="L8" s="45" t="s">
        <v>100</v>
      </c>
      <c r="M8" s="47"/>
      <c r="N8" s="45" t="s">
        <v>100</v>
      </c>
      <c r="O8" s="47"/>
      <c r="P8" s="45" t="s">
        <v>100</v>
      </c>
      <c r="Q8" s="47"/>
      <c r="R8" s="33" t="s">
        <v>100</v>
      </c>
      <c r="S8" s="47"/>
      <c r="T8" s="33" t="s">
        <v>103</v>
      </c>
      <c r="U8" s="47"/>
      <c r="V8" s="45" t="s">
        <v>62</v>
      </c>
      <c r="W8" s="47"/>
      <c r="X8" s="33" t="s">
        <v>62</v>
      </c>
      <c r="Y8" s="47"/>
      <c r="Z8" s="27" t="s">
        <v>8</v>
      </c>
    </row>
    <row r="9" spans="2:26" ht="5.25" customHeight="1">
      <c r="B9" s="36"/>
      <c r="D9" s="28"/>
      <c r="F9" s="28"/>
      <c r="H9" s="28"/>
      <c r="J9" s="28"/>
      <c r="L9" s="33"/>
      <c r="M9" s="47"/>
      <c r="N9" s="28"/>
      <c r="P9" s="28"/>
      <c r="R9" s="28"/>
      <c r="T9" s="28"/>
      <c r="V9" s="26"/>
      <c r="X9" s="28"/>
      <c r="Z9" s="28"/>
    </row>
    <row r="10" spans="1:26" s="26" customFormat="1" ht="10.5" customHeight="1" thickBot="1">
      <c r="A10" s="34" t="s">
        <v>73</v>
      </c>
      <c r="B10" s="37">
        <v>1948</v>
      </c>
      <c r="C10" s="32"/>
      <c r="D10" s="30">
        <v>2799</v>
      </c>
      <c r="F10" s="30">
        <v>37</v>
      </c>
      <c r="H10" s="30">
        <v>1027</v>
      </c>
      <c r="J10" s="30">
        <v>1013</v>
      </c>
      <c r="L10" s="30">
        <v>713</v>
      </c>
      <c r="N10" s="30">
        <v>2430</v>
      </c>
      <c r="P10" s="30">
        <v>1234</v>
      </c>
      <c r="R10" s="30">
        <v>157</v>
      </c>
      <c r="T10" s="30">
        <v>-205</v>
      </c>
      <c r="V10" s="30">
        <v>3268</v>
      </c>
      <c r="X10" s="30">
        <v>3642</v>
      </c>
      <c r="Z10" s="30">
        <v>1948</v>
      </c>
    </row>
    <row r="11" spans="2:26" ht="10.5" customHeight="1" thickTop="1">
      <c r="B11" s="32"/>
      <c r="D11" s="26"/>
      <c r="F11" s="26"/>
      <c r="H11" s="26"/>
      <c r="J11" s="26"/>
      <c r="L11" s="26"/>
      <c r="N11" s="26"/>
      <c r="P11" s="26"/>
      <c r="R11" s="26"/>
      <c r="T11" s="26"/>
      <c r="V11" s="26"/>
      <c r="X11" s="26"/>
      <c r="Z11" s="26"/>
    </row>
    <row r="12" ht="10.5" customHeight="1">
      <c r="A12" s="35" t="s">
        <v>69</v>
      </c>
    </row>
    <row r="13" spans="1:26" s="25" customFormat="1" ht="10.5" customHeight="1">
      <c r="A13" s="41" t="s">
        <v>65</v>
      </c>
      <c r="B13" s="25">
        <v>2867</v>
      </c>
      <c r="D13" s="25">
        <v>744</v>
      </c>
      <c r="F13" s="25">
        <v>2058</v>
      </c>
      <c r="H13" s="25">
        <v>1630</v>
      </c>
      <c r="J13" s="25">
        <v>1478</v>
      </c>
      <c r="L13" s="25">
        <v>2352</v>
      </c>
      <c r="N13" s="25">
        <v>1415</v>
      </c>
      <c r="P13" s="25">
        <v>1264</v>
      </c>
      <c r="R13" s="25">
        <v>718</v>
      </c>
      <c r="T13" s="25">
        <v>3916</v>
      </c>
      <c r="V13" s="25">
        <v>2145</v>
      </c>
      <c r="X13" s="25">
        <v>1777</v>
      </c>
      <c r="Y13" s="32"/>
      <c r="Z13" s="25">
        <v>22364</v>
      </c>
    </row>
    <row r="14" spans="1:26" s="25" customFormat="1" ht="10.5" customHeight="1">
      <c r="A14" s="41" t="s">
        <v>66</v>
      </c>
      <c r="B14" s="25">
        <v>614</v>
      </c>
      <c r="C14" s="32"/>
      <c r="D14" s="25">
        <v>594</v>
      </c>
      <c r="E14" s="32"/>
      <c r="F14" s="25">
        <v>804</v>
      </c>
      <c r="G14" s="32"/>
      <c r="H14" s="25">
        <v>613</v>
      </c>
      <c r="I14" s="32"/>
      <c r="J14" s="25">
        <v>618</v>
      </c>
      <c r="K14" s="32"/>
      <c r="L14" s="25">
        <v>860</v>
      </c>
      <c r="M14" s="32"/>
      <c r="N14" s="25">
        <v>635</v>
      </c>
      <c r="O14" s="32"/>
      <c r="P14" s="25">
        <v>607</v>
      </c>
      <c r="Q14" s="32"/>
      <c r="R14" s="25">
        <v>820</v>
      </c>
      <c r="S14" s="32"/>
      <c r="T14" s="25">
        <v>659</v>
      </c>
      <c r="U14" s="32"/>
      <c r="V14" s="25">
        <v>572</v>
      </c>
      <c r="W14" s="32"/>
      <c r="X14" s="25">
        <v>833</v>
      </c>
      <c r="Y14" s="32"/>
      <c r="Z14" s="25">
        <v>8229</v>
      </c>
    </row>
    <row r="15" spans="1:26" s="25" customFormat="1" ht="10.5" customHeight="1">
      <c r="A15" s="41" t="s">
        <v>67</v>
      </c>
      <c r="B15" s="25">
        <v>61</v>
      </c>
      <c r="C15" s="32"/>
      <c r="D15" s="25">
        <v>-16</v>
      </c>
      <c r="E15" s="32"/>
      <c r="F15" s="25">
        <v>1195</v>
      </c>
      <c r="G15" s="32"/>
      <c r="H15" s="25">
        <v>35</v>
      </c>
      <c r="I15" s="32"/>
      <c r="J15" s="25">
        <v>108</v>
      </c>
      <c r="K15" s="32"/>
      <c r="L15" s="25">
        <v>1010</v>
      </c>
      <c r="M15" s="32"/>
      <c r="N15" s="25">
        <v>155</v>
      </c>
      <c r="O15" s="32"/>
      <c r="P15" s="25">
        <v>82</v>
      </c>
      <c r="Q15" s="32"/>
      <c r="R15" s="25">
        <v>918</v>
      </c>
      <c r="S15" s="32"/>
      <c r="T15" s="25">
        <v>160</v>
      </c>
      <c r="U15" s="32"/>
      <c r="V15" s="25">
        <v>126</v>
      </c>
      <c r="W15" s="32"/>
      <c r="X15" s="25">
        <v>1854</v>
      </c>
      <c r="Y15" s="32"/>
      <c r="Z15" s="25">
        <v>5688</v>
      </c>
    </row>
    <row r="16" spans="1:26" s="25" customFormat="1" ht="10.5" customHeight="1">
      <c r="A16" s="41" t="s">
        <v>68</v>
      </c>
      <c r="B16" s="29">
        <v>51</v>
      </c>
      <c r="C16" s="32"/>
      <c r="D16" s="29">
        <v>96</v>
      </c>
      <c r="E16" s="32"/>
      <c r="F16" s="29">
        <v>65</v>
      </c>
      <c r="G16" s="32"/>
      <c r="H16" s="29">
        <v>83</v>
      </c>
      <c r="I16" s="32"/>
      <c r="J16" s="29">
        <v>63</v>
      </c>
      <c r="K16" s="32"/>
      <c r="L16" s="29">
        <v>139</v>
      </c>
      <c r="M16" s="32"/>
      <c r="N16" s="29">
        <v>61</v>
      </c>
      <c r="O16" s="32"/>
      <c r="P16" s="29">
        <v>67</v>
      </c>
      <c r="Q16" s="32"/>
      <c r="R16" s="29">
        <v>72</v>
      </c>
      <c r="S16" s="32"/>
      <c r="T16" s="29">
        <v>51</v>
      </c>
      <c r="U16" s="32"/>
      <c r="V16" s="29">
        <v>90</v>
      </c>
      <c r="W16" s="32"/>
      <c r="X16" s="29">
        <v>115</v>
      </c>
      <c r="Y16" s="32"/>
      <c r="Z16" s="29">
        <v>953</v>
      </c>
    </row>
    <row r="17" spans="1:26" s="25" customFormat="1" ht="10.5" customHeight="1">
      <c r="A17" s="42" t="s">
        <v>63</v>
      </c>
      <c r="B17" s="29">
        <v>3593</v>
      </c>
      <c r="C17" s="32"/>
      <c r="D17" s="29">
        <v>1418</v>
      </c>
      <c r="E17" s="32"/>
      <c r="F17" s="29">
        <v>4122</v>
      </c>
      <c r="G17" s="32"/>
      <c r="H17" s="29">
        <v>2361</v>
      </c>
      <c r="I17" s="32"/>
      <c r="J17" s="29">
        <v>2267</v>
      </c>
      <c r="K17" s="32"/>
      <c r="L17" s="29">
        <v>4361</v>
      </c>
      <c r="M17" s="32"/>
      <c r="N17" s="29">
        <v>2266</v>
      </c>
      <c r="O17" s="32"/>
      <c r="P17" s="29">
        <v>2020</v>
      </c>
      <c r="Q17" s="32"/>
      <c r="R17" s="29">
        <v>2528</v>
      </c>
      <c r="S17" s="32"/>
      <c r="T17" s="29">
        <v>4786</v>
      </c>
      <c r="U17" s="32"/>
      <c r="V17" s="29">
        <v>2933</v>
      </c>
      <c r="W17" s="32"/>
      <c r="X17" s="29">
        <v>4579</v>
      </c>
      <c r="Y17" s="32"/>
      <c r="Z17" s="29">
        <v>37234</v>
      </c>
    </row>
    <row r="18" spans="1:26" s="25" customFormat="1" ht="9.75" customHeight="1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25" customFormat="1" ht="10.5" customHeight="1">
      <c r="A19" s="41" t="s">
        <v>95</v>
      </c>
      <c r="B19" s="25">
        <v>28</v>
      </c>
      <c r="C19" s="32"/>
      <c r="D19" s="25">
        <v>64</v>
      </c>
      <c r="E19" s="32"/>
      <c r="F19" s="25">
        <v>44</v>
      </c>
      <c r="G19" s="32"/>
      <c r="H19" s="25">
        <v>42</v>
      </c>
      <c r="I19" s="32"/>
      <c r="J19" s="25">
        <v>57</v>
      </c>
      <c r="K19" s="32"/>
      <c r="L19" s="25">
        <v>79</v>
      </c>
      <c r="M19" s="32"/>
      <c r="N19" s="25">
        <v>45</v>
      </c>
      <c r="O19" s="32"/>
      <c r="P19" s="25">
        <v>50</v>
      </c>
      <c r="Q19" s="32"/>
      <c r="R19" s="25">
        <v>105</v>
      </c>
      <c r="S19" s="32"/>
      <c r="T19" s="25">
        <v>72</v>
      </c>
      <c r="U19" s="32"/>
      <c r="V19" s="25">
        <v>5</v>
      </c>
      <c r="W19" s="32"/>
      <c r="X19" s="25">
        <v>7</v>
      </c>
      <c r="Y19" s="32"/>
      <c r="Z19" s="32">
        <v>598</v>
      </c>
    </row>
    <row r="20" spans="1:26" s="25" customFormat="1" ht="10.5" customHeight="1">
      <c r="A20" s="41" t="s">
        <v>83</v>
      </c>
      <c r="B20" s="25">
        <v>9</v>
      </c>
      <c r="C20" s="32"/>
      <c r="D20" s="25">
        <v>0</v>
      </c>
      <c r="E20" s="32"/>
      <c r="F20" s="25">
        <v>29</v>
      </c>
      <c r="G20" s="32"/>
      <c r="H20" s="25">
        <v>0</v>
      </c>
      <c r="I20" s="32"/>
      <c r="J20" s="25">
        <v>28</v>
      </c>
      <c r="K20" s="32"/>
      <c r="L20" s="25">
        <v>83</v>
      </c>
      <c r="M20" s="32"/>
      <c r="N20" s="25">
        <v>58</v>
      </c>
      <c r="O20" s="32"/>
      <c r="P20" s="25">
        <v>106</v>
      </c>
      <c r="Q20" s="32"/>
      <c r="R20" s="25">
        <v>40</v>
      </c>
      <c r="S20" s="32"/>
      <c r="T20" s="25">
        <v>18</v>
      </c>
      <c r="U20" s="32"/>
      <c r="V20" s="25">
        <v>42</v>
      </c>
      <c r="W20" s="32"/>
      <c r="X20" s="25">
        <v>137</v>
      </c>
      <c r="Y20" s="32"/>
      <c r="Z20" s="32">
        <v>550</v>
      </c>
    </row>
    <row r="21" spans="1:26" s="25" customFormat="1" ht="10.5" customHeight="1">
      <c r="A21" s="41" t="s">
        <v>96</v>
      </c>
      <c r="B21" s="25">
        <v>10</v>
      </c>
      <c r="C21" s="32"/>
      <c r="D21" s="25">
        <v>11</v>
      </c>
      <c r="E21" s="32"/>
      <c r="F21" s="25">
        <v>33</v>
      </c>
      <c r="G21" s="32"/>
      <c r="H21" s="25">
        <v>10</v>
      </c>
      <c r="I21" s="32"/>
      <c r="J21" s="25">
        <v>45</v>
      </c>
      <c r="K21" s="32"/>
      <c r="L21" s="25">
        <v>45</v>
      </c>
      <c r="M21" s="32"/>
      <c r="N21" s="25">
        <v>22</v>
      </c>
      <c r="O21" s="32"/>
      <c r="P21" s="25">
        <v>9</v>
      </c>
      <c r="Q21" s="32"/>
      <c r="R21" s="25">
        <v>35</v>
      </c>
      <c r="S21" s="32"/>
      <c r="T21" s="25">
        <v>9</v>
      </c>
      <c r="U21" s="32"/>
      <c r="V21" s="25">
        <v>15</v>
      </c>
      <c r="W21" s="32"/>
      <c r="X21" s="25">
        <v>28</v>
      </c>
      <c r="Y21" s="32"/>
      <c r="Z21" s="32">
        <v>272</v>
      </c>
    </row>
    <row r="22" spans="1:26" s="25" customFormat="1" ht="10.5" customHeight="1">
      <c r="A22" s="41" t="s">
        <v>97</v>
      </c>
      <c r="B22" s="25">
        <v>3</v>
      </c>
      <c r="C22" s="32"/>
      <c r="D22" s="25">
        <v>0</v>
      </c>
      <c r="E22" s="32"/>
      <c r="F22" s="25">
        <v>3</v>
      </c>
      <c r="G22" s="32"/>
      <c r="H22" s="25">
        <v>1</v>
      </c>
      <c r="I22" s="32"/>
      <c r="J22" s="25">
        <v>2</v>
      </c>
      <c r="K22" s="32"/>
      <c r="L22" s="25">
        <v>1</v>
      </c>
      <c r="M22" s="32"/>
      <c r="N22" s="25">
        <v>0</v>
      </c>
      <c r="O22" s="32"/>
      <c r="P22" s="25">
        <v>0</v>
      </c>
      <c r="Q22" s="32"/>
      <c r="R22" s="25">
        <v>1</v>
      </c>
      <c r="S22" s="32"/>
      <c r="T22" s="25">
        <v>1</v>
      </c>
      <c r="U22" s="32"/>
      <c r="V22" s="25">
        <v>4</v>
      </c>
      <c r="W22" s="32"/>
      <c r="X22" s="25">
        <v>9</v>
      </c>
      <c r="Y22" s="32"/>
      <c r="Z22" s="32">
        <v>25</v>
      </c>
    </row>
    <row r="23" spans="1:26" s="25" customFormat="1" ht="10.5" customHeight="1">
      <c r="A23" s="41" t="s">
        <v>98</v>
      </c>
      <c r="B23" s="29">
        <v>31</v>
      </c>
      <c r="C23" s="32"/>
      <c r="D23" s="29">
        <v>125</v>
      </c>
      <c r="E23" s="32"/>
      <c r="F23" s="29">
        <v>144</v>
      </c>
      <c r="G23" s="32"/>
      <c r="H23" s="29">
        <v>-100</v>
      </c>
      <c r="I23" s="32"/>
      <c r="J23" s="29">
        <v>60</v>
      </c>
      <c r="K23" s="32"/>
      <c r="L23" s="29">
        <v>783</v>
      </c>
      <c r="M23" s="32"/>
      <c r="N23" s="29">
        <v>28</v>
      </c>
      <c r="O23" s="32"/>
      <c r="P23" s="29">
        <v>25</v>
      </c>
      <c r="Q23" s="32"/>
      <c r="R23" s="29">
        <v>312</v>
      </c>
      <c r="S23" s="32"/>
      <c r="T23" s="29">
        <v>61</v>
      </c>
      <c r="U23" s="32"/>
      <c r="V23" s="29">
        <v>29</v>
      </c>
      <c r="W23" s="32"/>
      <c r="X23" s="29">
        <v>565</v>
      </c>
      <c r="Y23" s="32"/>
      <c r="Z23" s="29">
        <v>2063</v>
      </c>
    </row>
    <row r="24" spans="1:26" s="25" customFormat="1" ht="10.5" customHeight="1">
      <c r="A24" s="42" t="s">
        <v>101</v>
      </c>
      <c r="B24" s="32">
        <v>81</v>
      </c>
      <c r="C24" s="32"/>
      <c r="D24" s="32">
        <v>200</v>
      </c>
      <c r="E24" s="32"/>
      <c r="F24" s="32">
        <v>253</v>
      </c>
      <c r="G24" s="32"/>
      <c r="H24" s="32">
        <v>-47</v>
      </c>
      <c r="I24" s="32"/>
      <c r="J24" s="32">
        <v>192</v>
      </c>
      <c r="K24" s="32"/>
      <c r="L24" s="32">
        <v>991</v>
      </c>
      <c r="M24" s="32"/>
      <c r="N24" s="32">
        <v>153</v>
      </c>
      <c r="O24" s="32"/>
      <c r="P24" s="32">
        <v>190</v>
      </c>
      <c r="Q24" s="32"/>
      <c r="R24" s="32">
        <v>493</v>
      </c>
      <c r="S24" s="32"/>
      <c r="T24" s="32">
        <v>161</v>
      </c>
      <c r="U24" s="32"/>
      <c r="V24" s="32">
        <v>95</v>
      </c>
      <c r="W24" s="32"/>
      <c r="X24" s="32">
        <v>746</v>
      </c>
      <c r="Y24" s="32"/>
      <c r="Z24" s="32">
        <v>3508</v>
      </c>
    </row>
    <row r="25" spans="1:26" s="25" customFormat="1" ht="3.75" customHeight="1">
      <c r="A25" s="4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5" customFormat="1" ht="10.5" customHeight="1">
      <c r="A26" s="41" t="s">
        <v>43</v>
      </c>
      <c r="B26" s="25">
        <v>5</v>
      </c>
      <c r="C26" s="32"/>
      <c r="D26" s="25">
        <v>24</v>
      </c>
      <c r="E26" s="32"/>
      <c r="F26" s="25">
        <v>0</v>
      </c>
      <c r="G26" s="32"/>
      <c r="H26" s="25">
        <v>0</v>
      </c>
      <c r="I26" s="32"/>
      <c r="J26" s="25">
        <v>16</v>
      </c>
      <c r="K26" s="32"/>
      <c r="L26" s="25">
        <v>0</v>
      </c>
      <c r="M26" s="32"/>
      <c r="N26" s="25">
        <v>0</v>
      </c>
      <c r="O26" s="32"/>
      <c r="P26" s="25">
        <v>14</v>
      </c>
      <c r="Q26" s="32"/>
      <c r="R26" s="25">
        <v>0</v>
      </c>
      <c r="S26" s="32"/>
      <c r="T26" s="25">
        <v>0</v>
      </c>
      <c r="U26" s="32"/>
      <c r="V26" s="25">
        <v>0</v>
      </c>
      <c r="W26" s="32"/>
      <c r="X26" s="25">
        <v>9</v>
      </c>
      <c r="Y26" s="32"/>
      <c r="Z26" s="32">
        <v>68</v>
      </c>
    </row>
    <row r="27" spans="1:26" s="25" customFormat="1" ht="5.25" customHeight="1">
      <c r="A27" s="4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25" customFormat="1" ht="10.5" customHeight="1">
      <c r="A28" s="41" t="s">
        <v>99</v>
      </c>
      <c r="B28" s="25">
        <v>954</v>
      </c>
      <c r="C28" s="32"/>
      <c r="D28" s="25">
        <v>165</v>
      </c>
      <c r="E28" s="32"/>
      <c r="F28" s="25">
        <v>928</v>
      </c>
      <c r="G28" s="32"/>
      <c r="H28" s="25">
        <v>542</v>
      </c>
      <c r="I28" s="32"/>
      <c r="J28" s="25">
        <v>213</v>
      </c>
      <c r="K28" s="32"/>
      <c r="L28" s="25">
        <v>953</v>
      </c>
      <c r="M28" s="32"/>
      <c r="N28" s="25">
        <v>447</v>
      </c>
      <c r="O28" s="32"/>
      <c r="P28" s="25">
        <v>121</v>
      </c>
      <c r="Q28" s="32"/>
      <c r="R28" s="25">
        <v>917</v>
      </c>
      <c r="S28" s="32"/>
      <c r="T28" s="25">
        <v>1052</v>
      </c>
      <c r="U28" s="32"/>
      <c r="V28" s="25">
        <v>333</v>
      </c>
      <c r="W28" s="32"/>
      <c r="X28" s="25">
        <v>887</v>
      </c>
      <c r="Y28" s="32"/>
      <c r="Z28" s="32">
        <v>7512</v>
      </c>
    </row>
    <row r="29" spans="1:26" s="25" customFormat="1" ht="10.5" customHeight="1">
      <c r="A29" s="41" t="s">
        <v>78</v>
      </c>
      <c r="B29" s="25">
        <v>159</v>
      </c>
      <c r="C29" s="32"/>
      <c r="D29" s="25">
        <v>66</v>
      </c>
      <c r="E29" s="32"/>
      <c r="F29" s="25">
        <v>363</v>
      </c>
      <c r="G29" s="32"/>
      <c r="H29" s="25">
        <v>185</v>
      </c>
      <c r="I29" s="32"/>
      <c r="J29" s="25">
        <v>119</v>
      </c>
      <c r="K29" s="32"/>
      <c r="L29" s="25">
        <v>273</v>
      </c>
      <c r="M29" s="32"/>
      <c r="N29" s="25">
        <v>190</v>
      </c>
      <c r="O29" s="32"/>
      <c r="P29" s="25">
        <v>178</v>
      </c>
      <c r="Q29" s="32"/>
      <c r="R29" s="25">
        <v>253</v>
      </c>
      <c r="S29" s="32"/>
      <c r="T29" s="25">
        <v>203</v>
      </c>
      <c r="U29" s="32"/>
      <c r="V29" s="25">
        <v>2</v>
      </c>
      <c r="W29" s="32"/>
      <c r="X29" s="25">
        <v>143</v>
      </c>
      <c r="Y29" s="32"/>
      <c r="Z29" s="32">
        <v>2134</v>
      </c>
    </row>
    <row r="30" spans="1:26" s="25" customFormat="1" ht="11.25">
      <c r="A30" s="41" t="s">
        <v>79</v>
      </c>
      <c r="B30" s="25">
        <v>20</v>
      </c>
      <c r="C30" s="32"/>
      <c r="D30" s="25">
        <v>12</v>
      </c>
      <c r="E30" s="32"/>
      <c r="F30" s="25">
        <v>10</v>
      </c>
      <c r="G30" s="32"/>
      <c r="H30" s="25">
        <v>-3</v>
      </c>
      <c r="I30" s="32"/>
      <c r="J30" s="25">
        <v>16</v>
      </c>
      <c r="K30" s="32"/>
      <c r="L30" s="25">
        <v>17</v>
      </c>
      <c r="M30" s="32"/>
      <c r="N30" s="25">
        <v>18</v>
      </c>
      <c r="O30" s="32"/>
      <c r="P30" s="25">
        <v>16</v>
      </c>
      <c r="Q30" s="32"/>
      <c r="R30" s="25">
        <v>16</v>
      </c>
      <c r="S30" s="32"/>
      <c r="T30" s="25">
        <v>0</v>
      </c>
      <c r="U30" s="32"/>
      <c r="V30" s="25">
        <v>6</v>
      </c>
      <c r="W30" s="32"/>
      <c r="X30" s="25">
        <v>15</v>
      </c>
      <c r="Y30" s="32"/>
      <c r="Z30" s="32">
        <v>143</v>
      </c>
    </row>
    <row r="31" spans="1:26" s="25" customFormat="1" ht="10.5" customHeight="1">
      <c r="A31" s="41" t="s">
        <v>49</v>
      </c>
      <c r="B31" s="29">
        <v>16</v>
      </c>
      <c r="C31" s="32"/>
      <c r="D31" s="29">
        <v>193</v>
      </c>
      <c r="E31" s="32"/>
      <c r="F31" s="29">
        <v>91</v>
      </c>
      <c r="G31" s="32"/>
      <c r="H31" s="29">
        <v>37</v>
      </c>
      <c r="I31" s="32"/>
      <c r="J31" s="29">
        <v>25</v>
      </c>
      <c r="K31" s="32"/>
      <c r="L31" s="29">
        <v>8</v>
      </c>
      <c r="M31" s="32"/>
      <c r="N31" s="29">
        <v>99</v>
      </c>
      <c r="O31" s="32"/>
      <c r="P31" s="29">
        <v>1</v>
      </c>
      <c r="Q31" s="32"/>
      <c r="R31" s="29">
        <v>55</v>
      </c>
      <c r="S31" s="32"/>
      <c r="T31" s="29">
        <v>118</v>
      </c>
      <c r="U31" s="32"/>
      <c r="V31" s="29">
        <v>145</v>
      </c>
      <c r="W31" s="32"/>
      <c r="X31" s="29">
        <v>1325</v>
      </c>
      <c r="Y31" s="32"/>
      <c r="Z31" s="29">
        <v>2113</v>
      </c>
    </row>
    <row r="32" spans="1:26" s="25" customFormat="1" ht="10.5" customHeight="1">
      <c r="A32" s="42" t="s">
        <v>64</v>
      </c>
      <c r="B32" s="29">
        <v>1149</v>
      </c>
      <c r="C32" s="32"/>
      <c r="D32" s="29">
        <v>436</v>
      </c>
      <c r="E32" s="32"/>
      <c r="F32" s="29">
        <v>1392</v>
      </c>
      <c r="G32" s="32"/>
      <c r="H32" s="29">
        <v>761</v>
      </c>
      <c r="I32" s="32"/>
      <c r="J32" s="29">
        <v>373</v>
      </c>
      <c r="K32" s="32"/>
      <c r="L32" s="29">
        <v>1251</v>
      </c>
      <c r="M32" s="32"/>
      <c r="N32" s="29">
        <v>754</v>
      </c>
      <c r="O32" s="32"/>
      <c r="P32" s="29">
        <v>316</v>
      </c>
      <c r="Q32" s="32"/>
      <c r="R32" s="29">
        <v>1241</v>
      </c>
      <c r="S32" s="32"/>
      <c r="T32" s="29">
        <v>1373</v>
      </c>
      <c r="U32" s="32"/>
      <c r="V32" s="29">
        <v>486</v>
      </c>
      <c r="W32" s="32"/>
      <c r="X32" s="29">
        <v>2370</v>
      </c>
      <c r="Y32" s="32"/>
      <c r="Z32" s="29">
        <v>11902</v>
      </c>
    </row>
    <row r="33" spans="1:26" s="25" customFormat="1" ht="5.25" customHeight="1">
      <c r="A33" s="4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0.5" customHeight="1">
      <c r="A34" s="44" t="s">
        <v>80</v>
      </c>
      <c r="B34" s="29">
        <v>4828</v>
      </c>
      <c r="D34" s="29">
        <v>2078</v>
      </c>
      <c r="E34" s="32"/>
      <c r="F34" s="29">
        <v>5767</v>
      </c>
      <c r="G34" s="32"/>
      <c r="H34" s="29">
        <v>3075</v>
      </c>
      <c r="I34" s="32"/>
      <c r="J34" s="29">
        <v>2848</v>
      </c>
      <c r="K34" s="32"/>
      <c r="L34" s="29">
        <v>6603</v>
      </c>
      <c r="M34" s="32"/>
      <c r="N34" s="29">
        <v>3173</v>
      </c>
      <c r="O34" s="32"/>
      <c r="P34" s="29">
        <v>2540</v>
      </c>
      <c r="Q34" s="32"/>
      <c r="R34" s="29">
        <v>4262</v>
      </c>
      <c r="S34" s="32"/>
      <c r="T34" s="29">
        <v>6320</v>
      </c>
      <c r="U34" s="32"/>
      <c r="V34" s="29">
        <v>3514</v>
      </c>
      <c r="W34" s="32"/>
      <c r="X34" s="29">
        <v>7704</v>
      </c>
      <c r="Y34" s="32"/>
      <c r="Z34" s="29">
        <v>52712</v>
      </c>
    </row>
    <row r="35" spans="2:26" ht="10.5" customHeight="1">
      <c r="B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26"/>
    </row>
    <row r="36" spans="1:26" ht="10.5" customHeight="1">
      <c r="A36" s="35" t="s">
        <v>70</v>
      </c>
      <c r="D36" s="25"/>
      <c r="E36" s="32"/>
      <c r="F36" s="25"/>
      <c r="G36" s="32"/>
      <c r="H36" s="25"/>
      <c r="I36" s="32"/>
      <c r="J36" s="25"/>
      <c r="K36" s="32"/>
      <c r="L36" s="25"/>
      <c r="M36" s="32"/>
      <c r="N36" s="25"/>
      <c r="O36" s="32"/>
      <c r="P36" s="25"/>
      <c r="Q36" s="32"/>
      <c r="R36" s="25"/>
      <c r="S36" s="32"/>
      <c r="T36" s="25"/>
      <c r="U36" s="32"/>
      <c r="V36" s="25"/>
      <c r="W36" s="32"/>
      <c r="X36" s="25"/>
      <c r="Y36" s="32"/>
      <c r="Z36" s="24" t="s">
        <v>14</v>
      </c>
    </row>
    <row r="37" spans="1:26" s="25" customFormat="1" ht="10.5" customHeight="1">
      <c r="A37" s="41" t="s">
        <v>53</v>
      </c>
      <c r="B37" s="32">
        <v>588</v>
      </c>
      <c r="C37" s="32"/>
      <c r="D37" s="32">
        <v>2730</v>
      </c>
      <c r="E37" s="32"/>
      <c r="F37" s="32">
        <v>1892</v>
      </c>
      <c r="G37" s="32"/>
      <c r="H37" s="32">
        <v>85</v>
      </c>
      <c r="I37" s="32"/>
      <c r="J37" s="32">
        <v>514</v>
      </c>
      <c r="K37" s="32"/>
      <c r="L37" s="32">
        <v>1349</v>
      </c>
      <c r="M37" s="32"/>
      <c r="N37" s="32">
        <v>446</v>
      </c>
      <c r="O37" s="32"/>
      <c r="P37" s="32">
        <v>1062</v>
      </c>
      <c r="Q37" s="32"/>
      <c r="R37" s="32">
        <v>1261</v>
      </c>
      <c r="S37" s="32"/>
      <c r="T37" s="32">
        <v>484</v>
      </c>
      <c r="U37" s="32"/>
      <c r="V37" s="32">
        <v>746</v>
      </c>
      <c r="W37" s="32"/>
      <c r="X37" s="32">
        <v>6302</v>
      </c>
      <c r="Y37" s="32"/>
      <c r="Z37" s="32">
        <v>17459</v>
      </c>
    </row>
    <row r="38" spans="1:26" s="25" customFormat="1" ht="10.5" customHeight="1">
      <c r="A38" s="41" t="s">
        <v>84</v>
      </c>
      <c r="B38" s="32">
        <v>31</v>
      </c>
      <c r="C38" s="32"/>
      <c r="D38" s="32">
        <v>15</v>
      </c>
      <c r="E38" s="32"/>
      <c r="F38" s="32">
        <v>783</v>
      </c>
      <c r="G38" s="32"/>
      <c r="H38" s="32">
        <v>58</v>
      </c>
      <c r="I38" s="32"/>
      <c r="J38" s="32">
        <v>262</v>
      </c>
      <c r="K38" s="32"/>
      <c r="L38" s="32">
        <v>75</v>
      </c>
      <c r="M38" s="32"/>
      <c r="N38" s="32">
        <v>117</v>
      </c>
      <c r="O38" s="32"/>
      <c r="P38" s="32">
        <v>371</v>
      </c>
      <c r="Q38" s="32"/>
      <c r="R38" s="32">
        <v>273</v>
      </c>
      <c r="S38" s="32"/>
      <c r="T38" s="32">
        <v>30</v>
      </c>
      <c r="U38" s="32"/>
      <c r="V38" s="32">
        <v>76</v>
      </c>
      <c r="W38" s="32"/>
      <c r="X38" s="32">
        <v>709</v>
      </c>
      <c r="Y38" s="32"/>
      <c r="Z38" s="32">
        <v>2800</v>
      </c>
    </row>
    <row r="39" spans="1:26" s="25" customFormat="1" ht="10.5" customHeight="1">
      <c r="A39" s="41" t="s">
        <v>85</v>
      </c>
      <c r="B39" s="32">
        <v>50</v>
      </c>
      <c r="C39" s="32"/>
      <c r="D39" s="32">
        <v>103</v>
      </c>
      <c r="E39" s="32"/>
      <c r="F39" s="32">
        <v>148</v>
      </c>
      <c r="G39" s="32"/>
      <c r="H39" s="32">
        <v>94</v>
      </c>
      <c r="I39" s="32"/>
      <c r="J39" s="32">
        <v>60</v>
      </c>
      <c r="K39" s="32"/>
      <c r="L39" s="32">
        <v>157</v>
      </c>
      <c r="M39" s="32"/>
      <c r="N39" s="32">
        <v>536</v>
      </c>
      <c r="O39" s="32"/>
      <c r="P39" s="32">
        <v>17</v>
      </c>
      <c r="Q39" s="32"/>
      <c r="R39" s="32">
        <v>48</v>
      </c>
      <c r="S39" s="32"/>
      <c r="T39" s="32">
        <v>34</v>
      </c>
      <c r="U39" s="32"/>
      <c r="V39" s="32">
        <v>109</v>
      </c>
      <c r="W39" s="32"/>
      <c r="X39" s="32">
        <v>232</v>
      </c>
      <c r="Y39" s="32"/>
      <c r="Z39" s="32">
        <v>1588</v>
      </c>
    </row>
    <row r="40" spans="1:26" s="25" customFormat="1" ht="10.5" customHeight="1">
      <c r="A40" s="41" t="s">
        <v>92</v>
      </c>
      <c r="B40" s="32">
        <v>889</v>
      </c>
      <c r="C40" s="32"/>
      <c r="D40" s="32">
        <v>614</v>
      </c>
      <c r="E40" s="32"/>
      <c r="F40" s="32">
        <v>-88</v>
      </c>
      <c r="G40" s="32"/>
      <c r="H40" s="32">
        <v>705</v>
      </c>
      <c r="I40" s="32"/>
      <c r="J40" s="32">
        <v>739</v>
      </c>
      <c r="K40" s="32"/>
      <c r="L40" s="32">
        <v>560</v>
      </c>
      <c r="M40" s="32"/>
      <c r="N40" s="32">
        <v>564</v>
      </c>
      <c r="O40" s="32"/>
      <c r="P40" s="32">
        <v>884</v>
      </c>
      <c r="Q40" s="32"/>
      <c r="R40" s="32">
        <v>636</v>
      </c>
      <c r="S40" s="32"/>
      <c r="T40" s="32">
        <v>511</v>
      </c>
      <c r="U40" s="32"/>
      <c r="V40" s="32">
        <v>648</v>
      </c>
      <c r="W40" s="32"/>
      <c r="X40" s="32">
        <v>60</v>
      </c>
      <c r="Y40" s="32"/>
      <c r="Z40" s="32">
        <v>6722</v>
      </c>
    </row>
    <row r="41" spans="1:26" s="25" customFormat="1" ht="10.5" customHeight="1">
      <c r="A41" s="41" t="s">
        <v>91</v>
      </c>
      <c r="B41" s="32">
        <v>47</v>
      </c>
      <c r="C41" s="32"/>
      <c r="D41" s="32">
        <v>52</v>
      </c>
      <c r="E41" s="32"/>
      <c r="F41" s="32">
        <v>40</v>
      </c>
      <c r="G41" s="32"/>
      <c r="H41" s="32">
        <v>123</v>
      </c>
      <c r="I41" s="32"/>
      <c r="J41" s="32">
        <v>59</v>
      </c>
      <c r="K41" s="32"/>
      <c r="L41" s="32">
        <v>68</v>
      </c>
      <c r="M41" s="32"/>
      <c r="N41" s="32">
        <v>21</v>
      </c>
      <c r="O41" s="32"/>
      <c r="P41" s="32">
        <v>11</v>
      </c>
      <c r="Q41" s="32"/>
      <c r="R41" s="32">
        <v>100</v>
      </c>
      <c r="S41" s="32"/>
      <c r="T41" s="32">
        <v>14</v>
      </c>
      <c r="U41" s="32"/>
      <c r="V41" s="32">
        <v>99</v>
      </c>
      <c r="W41" s="32"/>
      <c r="X41" s="32">
        <v>69</v>
      </c>
      <c r="Y41" s="32"/>
      <c r="Z41" s="32">
        <v>703</v>
      </c>
    </row>
    <row r="42" spans="1:26" s="25" customFormat="1" ht="10.5" customHeight="1">
      <c r="A42" s="41" t="s">
        <v>86</v>
      </c>
      <c r="B42" s="32">
        <v>13</v>
      </c>
      <c r="C42" s="32"/>
      <c r="D42" s="32">
        <v>22</v>
      </c>
      <c r="E42" s="32"/>
      <c r="F42" s="32">
        <v>371</v>
      </c>
      <c r="G42" s="32"/>
      <c r="H42" s="32">
        <v>28</v>
      </c>
      <c r="I42" s="32"/>
      <c r="J42" s="32">
        <v>32</v>
      </c>
      <c r="K42" s="32"/>
      <c r="L42" s="32">
        <v>512</v>
      </c>
      <c r="M42" s="32"/>
      <c r="N42" s="32">
        <v>151</v>
      </c>
      <c r="O42" s="32"/>
      <c r="P42" s="32">
        <v>6</v>
      </c>
      <c r="Q42" s="32"/>
      <c r="R42" s="32">
        <v>373</v>
      </c>
      <c r="S42" s="32"/>
      <c r="T42" s="32">
        <v>134</v>
      </c>
      <c r="U42" s="32"/>
      <c r="V42" s="32">
        <v>137</v>
      </c>
      <c r="W42" s="32"/>
      <c r="X42" s="32">
        <v>417</v>
      </c>
      <c r="Y42" s="32"/>
      <c r="Z42" s="32">
        <v>2196</v>
      </c>
    </row>
    <row r="43" spans="1:26" s="25" customFormat="1" ht="10.5" customHeight="1">
      <c r="A43" s="41" t="s">
        <v>87</v>
      </c>
      <c r="B43" s="32">
        <v>20</v>
      </c>
      <c r="C43" s="32"/>
      <c r="D43" s="32">
        <v>157</v>
      </c>
      <c r="E43" s="32"/>
      <c r="F43" s="32">
        <v>83</v>
      </c>
      <c r="G43" s="32"/>
      <c r="H43" s="32">
        <v>148</v>
      </c>
      <c r="I43" s="32"/>
      <c r="J43" s="32">
        <v>82</v>
      </c>
      <c r="K43" s="32"/>
      <c r="L43" s="32">
        <v>231</v>
      </c>
      <c r="M43" s="32"/>
      <c r="N43" s="32">
        <v>165</v>
      </c>
      <c r="O43" s="32"/>
      <c r="P43" s="32">
        <v>79</v>
      </c>
      <c r="Q43" s="32"/>
      <c r="R43" s="32">
        <v>192</v>
      </c>
      <c r="S43" s="32"/>
      <c r="T43" s="32">
        <v>132</v>
      </c>
      <c r="U43" s="32"/>
      <c r="V43" s="32">
        <v>136</v>
      </c>
      <c r="W43" s="32"/>
      <c r="X43" s="32">
        <v>350</v>
      </c>
      <c r="Y43" s="32"/>
      <c r="Z43" s="32">
        <v>1775</v>
      </c>
    </row>
    <row r="44" spans="1:26" s="25" customFormat="1" ht="10.5" customHeight="1">
      <c r="A44" s="41" t="s">
        <v>90</v>
      </c>
      <c r="B44" s="32">
        <v>63</v>
      </c>
      <c r="C44" s="32"/>
      <c r="D44" s="32">
        <v>61</v>
      </c>
      <c r="E44" s="32"/>
      <c r="F44" s="32">
        <v>59</v>
      </c>
      <c r="G44" s="32"/>
      <c r="H44" s="32">
        <v>381</v>
      </c>
      <c r="I44" s="32"/>
      <c r="J44" s="32">
        <v>100</v>
      </c>
      <c r="K44" s="32"/>
      <c r="L44" s="32">
        <v>114</v>
      </c>
      <c r="M44" s="32"/>
      <c r="N44" s="32">
        <v>291</v>
      </c>
      <c r="O44" s="32"/>
      <c r="P44" s="32">
        <v>62</v>
      </c>
      <c r="Q44" s="32"/>
      <c r="R44" s="32">
        <v>51</v>
      </c>
      <c r="S44" s="32"/>
      <c r="T44" s="32">
        <v>64</v>
      </c>
      <c r="U44" s="32"/>
      <c r="V44" s="32">
        <v>5</v>
      </c>
      <c r="W44" s="32"/>
      <c r="X44" s="32">
        <v>55</v>
      </c>
      <c r="Y44" s="32"/>
      <c r="Z44" s="32">
        <v>1306</v>
      </c>
    </row>
    <row r="45" spans="1:26" s="25" customFormat="1" ht="10.5" customHeight="1">
      <c r="A45" s="41" t="s">
        <v>88</v>
      </c>
      <c r="B45" s="32">
        <v>0</v>
      </c>
      <c r="C45" s="32"/>
      <c r="D45" s="32">
        <v>13</v>
      </c>
      <c r="E45" s="32"/>
      <c r="F45" s="32">
        <v>5</v>
      </c>
      <c r="G45" s="32"/>
      <c r="H45" s="32">
        <v>0</v>
      </c>
      <c r="I45" s="32"/>
      <c r="J45" s="32">
        <v>22</v>
      </c>
      <c r="K45" s="32"/>
      <c r="L45" s="32">
        <v>2</v>
      </c>
      <c r="M45" s="32"/>
      <c r="N45" s="32">
        <v>0</v>
      </c>
      <c r="O45" s="32"/>
      <c r="P45" s="32">
        <v>13</v>
      </c>
      <c r="Q45" s="32"/>
      <c r="R45" s="32">
        <v>1</v>
      </c>
      <c r="S45" s="32"/>
      <c r="T45" s="32">
        <v>1</v>
      </c>
      <c r="U45" s="32"/>
      <c r="V45" s="32">
        <v>0</v>
      </c>
      <c r="W45" s="32"/>
      <c r="X45" s="32">
        <v>7</v>
      </c>
      <c r="Y45" s="32"/>
      <c r="Z45" s="32">
        <v>64</v>
      </c>
    </row>
    <row r="46" spans="1:26" s="25" customFormat="1" ht="10.5" customHeight="1">
      <c r="A46" s="41" t="s">
        <v>56</v>
      </c>
      <c r="B46" s="29">
        <v>53</v>
      </c>
      <c r="C46" s="32"/>
      <c r="D46" s="29">
        <v>1</v>
      </c>
      <c r="E46" s="32"/>
      <c r="F46" s="29">
        <v>445</v>
      </c>
      <c r="G46" s="32"/>
      <c r="H46" s="29">
        <v>39</v>
      </c>
      <c r="I46" s="32"/>
      <c r="J46" s="29">
        <v>51</v>
      </c>
      <c r="K46" s="32"/>
      <c r="L46" s="29">
        <v>229</v>
      </c>
      <c r="M46" s="32"/>
      <c r="N46" s="29">
        <v>9</v>
      </c>
      <c r="O46" s="32"/>
      <c r="P46" s="29">
        <v>43</v>
      </c>
      <c r="Q46" s="32"/>
      <c r="R46" s="29">
        <v>429</v>
      </c>
      <c r="S46" s="32"/>
      <c r="T46" s="29">
        <v>82</v>
      </c>
      <c r="U46" s="32"/>
      <c r="V46" s="29">
        <v>45</v>
      </c>
      <c r="W46" s="32"/>
      <c r="X46" s="29">
        <v>-524</v>
      </c>
      <c r="Y46" s="32"/>
      <c r="Z46" s="29">
        <v>902</v>
      </c>
    </row>
    <row r="47" spans="1:26" s="25" customFormat="1" ht="10.5" customHeight="1">
      <c r="A47" s="42" t="s">
        <v>89</v>
      </c>
      <c r="B47" s="29">
        <v>1754</v>
      </c>
      <c r="C47" s="32"/>
      <c r="D47" s="29">
        <v>3768</v>
      </c>
      <c r="E47" s="32"/>
      <c r="F47" s="29">
        <v>3738</v>
      </c>
      <c r="G47" s="32"/>
      <c r="H47" s="29">
        <v>1661</v>
      </c>
      <c r="I47" s="32"/>
      <c r="J47" s="29">
        <v>1921</v>
      </c>
      <c r="K47" s="32"/>
      <c r="L47" s="29">
        <v>3297</v>
      </c>
      <c r="M47" s="32"/>
      <c r="N47" s="29">
        <v>2300</v>
      </c>
      <c r="O47" s="32"/>
      <c r="P47" s="29">
        <v>2548</v>
      </c>
      <c r="Q47" s="32"/>
      <c r="R47" s="29">
        <v>3364</v>
      </c>
      <c r="S47" s="32"/>
      <c r="T47" s="29">
        <v>1486</v>
      </c>
      <c r="U47" s="32"/>
      <c r="V47" s="29">
        <v>2001</v>
      </c>
      <c r="W47" s="32"/>
      <c r="X47" s="29">
        <v>7677</v>
      </c>
      <c r="Y47" s="32"/>
      <c r="Z47" s="29">
        <v>35515</v>
      </c>
    </row>
    <row r="48" spans="1:26" s="25" customFormat="1" ht="5.25" customHeight="1">
      <c r="A48" s="4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25" customFormat="1" ht="10.5" customHeight="1">
      <c r="A49" s="41" t="s">
        <v>57</v>
      </c>
      <c r="B49" s="32">
        <v>748</v>
      </c>
      <c r="C49" s="32"/>
      <c r="D49" s="32">
        <v>460</v>
      </c>
      <c r="E49" s="32"/>
      <c r="F49" s="32">
        <v>515</v>
      </c>
      <c r="G49" s="32"/>
      <c r="H49" s="32">
        <v>608</v>
      </c>
      <c r="I49" s="32"/>
      <c r="J49" s="32">
        <v>563</v>
      </c>
      <c r="K49" s="32"/>
      <c r="L49" s="32">
        <v>616</v>
      </c>
      <c r="M49" s="32"/>
      <c r="N49" s="32">
        <v>628</v>
      </c>
      <c r="O49" s="32"/>
      <c r="P49" s="32">
        <v>474</v>
      </c>
      <c r="Q49" s="32"/>
      <c r="R49" s="32">
        <v>562</v>
      </c>
      <c r="S49" s="32"/>
      <c r="T49" s="32">
        <v>396</v>
      </c>
      <c r="U49" s="32"/>
      <c r="V49" s="32">
        <v>389</v>
      </c>
      <c r="W49" s="32"/>
      <c r="X49" s="32">
        <v>610</v>
      </c>
      <c r="Y49" s="32"/>
      <c r="Z49" s="32">
        <v>6569</v>
      </c>
    </row>
    <row r="50" spans="1:26" s="25" customFormat="1" ht="10.5" customHeight="1">
      <c r="A50" s="41" t="s">
        <v>58</v>
      </c>
      <c r="B50" s="29">
        <v>213</v>
      </c>
      <c r="C50" s="32"/>
      <c r="D50" s="29">
        <v>188</v>
      </c>
      <c r="E50" s="32"/>
      <c r="F50" s="29">
        <v>163</v>
      </c>
      <c r="G50" s="32"/>
      <c r="H50" s="29">
        <v>148</v>
      </c>
      <c r="I50" s="32"/>
      <c r="J50" s="29">
        <v>189</v>
      </c>
      <c r="K50" s="32"/>
      <c r="L50" s="29">
        <v>158</v>
      </c>
      <c r="M50" s="32"/>
      <c r="N50" s="29">
        <v>117</v>
      </c>
      <c r="O50" s="32"/>
      <c r="P50" s="29">
        <v>125</v>
      </c>
      <c r="Q50" s="32"/>
      <c r="R50" s="29">
        <v>140</v>
      </c>
      <c r="S50" s="32"/>
      <c r="T50" s="29">
        <v>146</v>
      </c>
      <c r="U50" s="32"/>
      <c r="V50" s="29">
        <v>201</v>
      </c>
      <c r="W50" s="32"/>
      <c r="X50" s="29">
        <v>205</v>
      </c>
      <c r="Y50" s="32"/>
      <c r="Z50" s="29">
        <v>1993</v>
      </c>
    </row>
    <row r="51" spans="1:26" s="25" customFormat="1" ht="10.5" customHeight="1">
      <c r="A51" s="42" t="s">
        <v>71</v>
      </c>
      <c r="B51" s="29">
        <v>961</v>
      </c>
      <c r="C51" s="32"/>
      <c r="D51" s="29">
        <v>648</v>
      </c>
      <c r="E51" s="32"/>
      <c r="F51" s="29">
        <v>678</v>
      </c>
      <c r="G51" s="32"/>
      <c r="H51" s="29">
        <v>756</v>
      </c>
      <c r="I51" s="32"/>
      <c r="J51" s="29">
        <v>752</v>
      </c>
      <c r="K51" s="32"/>
      <c r="L51" s="29">
        <v>774</v>
      </c>
      <c r="M51" s="32"/>
      <c r="N51" s="29">
        <v>745</v>
      </c>
      <c r="O51" s="32"/>
      <c r="P51" s="29">
        <v>599</v>
      </c>
      <c r="Q51" s="32"/>
      <c r="R51" s="29">
        <v>702</v>
      </c>
      <c r="S51" s="32"/>
      <c r="T51" s="29">
        <v>542</v>
      </c>
      <c r="U51" s="32"/>
      <c r="V51" s="29">
        <v>590</v>
      </c>
      <c r="W51" s="32"/>
      <c r="X51" s="29">
        <v>815</v>
      </c>
      <c r="Y51" s="32"/>
      <c r="Z51" s="29">
        <v>8562</v>
      </c>
    </row>
    <row r="52" spans="1:26" s="25" customFormat="1" ht="5.25" customHeight="1">
      <c r="A52" s="4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0.5" customHeight="1">
      <c r="A53" s="41" t="s">
        <v>74</v>
      </c>
      <c r="B53" s="32">
        <v>387</v>
      </c>
      <c r="D53" s="32">
        <v>4</v>
      </c>
      <c r="E53" s="32"/>
      <c r="F53" s="32">
        <v>219</v>
      </c>
      <c r="G53" s="32"/>
      <c r="H53" s="32">
        <v>268</v>
      </c>
      <c r="I53" s="32"/>
      <c r="J53" s="32">
        <v>310</v>
      </c>
      <c r="K53" s="32"/>
      <c r="L53" s="32">
        <v>214</v>
      </c>
      <c r="M53" s="32"/>
      <c r="N53" s="32">
        <v>315</v>
      </c>
      <c r="O53" s="32"/>
      <c r="P53" s="32">
        <v>290</v>
      </c>
      <c r="Q53" s="32"/>
      <c r="R53" s="32">
        <v>127</v>
      </c>
      <c r="S53" s="32"/>
      <c r="T53" s="32">
        <v>459</v>
      </c>
      <c r="U53" s="32"/>
      <c r="V53" s="32">
        <v>180</v>
      </c>
      <c r="W53" s="32"/>
      <c r="X53" s="32">
        <v>1021</v>
      </c>
      <c r="Y53" s="32"/>
      <c r="Z53" s="26">
        <v>3794</v>
      </c>
    </row>
    <row r="54" spans="1:26" s="25" customFormat="1" ht="5.25" customHeight="1">
      <c r="A54" s="4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0.5" customHeight="1">
      <c r="A55" s="41" t="s">
        <v>75</v>
      </c>
      <c r="B55" s="25">
        <v>488</v>
      </c>
      <c r="D55" s="25">
        <v>92</v>
      </c>
      <c r="E55" s="32"/>
      <c r="F55" s="25">
        <v>31</v>
      </c>
      <c r="G55" s="32"/>
      <c r="H55" s="25">
        <v>14</v>
      </c>
      <c r="I55" s="32"/>
      <c r="J55" s="25">
        <v>36</v>
      </c>
      <c r="K55" s="32"/>
      <c r="L55" s="25">
        <v>258</v>
      </c>
      <c r="M55" s="32"/>
      <c r="N55" s="25">
        <v>553</v>
      </c>
      <c r="O55" s="32"/>
      <c r="P55" s="25">
        <v>0</v>
      </c>
      <c r="Q55" s="32"/>
      <c r="R55" s="25">
        <v>1</v>
      </c>
      <c r="S55" s="32"/>
      <c r="T55" s="25">
        <v>160</v>
      </c>
      <c r="U55" s="32"/>
      <c r="V55" s="25">
        <v>54</v>
      </c>
      <c r="W55" s="32"/>
      <c r="X55" s="25">
        <v>9</v>
      </c>
      <c r="Y55" s="32"/>
      <c r="Z55" s="32">
        <v>1696</v>
      </c>
    </row>
    <row r="56" spans="1:26" ht="10.5" customHeight="1">
      <c r="A56" s="41" t="s">
        <v>76</v>
      </c>
      <c r="B56" s="25">
        <v>31</v>
      </c>
      <c r="D56" s="25">
        <v>40</v>
      </c>
      <c r="E56" s="32"/>
      <c r="F56" s="25">
        <v>29</v>
      </c>
      <c r="G56" s="32"/>
      <c r="H56" s="25">
        <v>64</v>
      </c>
      <c r="I56" s="32"/>
      <c r="J56" s="25">
        <v>-73</v>
      </c>
      <c r="K56" s="32"/>
      <c r="L56" s="25">
        <v>108</v>
      </c>
      <c r="M56" s="32"/>
      <c r="N56" s="25">
        <v>87</v>
      </c>
      <c r="O56" s="32"/>
      <c r="P56" s="25">
        <v>-11</v>
      </c>
      <c r="Q56" s="32"/>
      <c r="R56" s="25">
        <v>-2</v>
      </c>
      <c r="S56" s="32"/>
      <c r="T56" s="25">
        <v>-5</v>
      </c>
      <c r="U56" s="32"/>
      <c r="V56" s="25">
        <v>117</v>
      </c>
      <c r="W56" s="32"/>
      <c r="X56" s="25">
        <v>129</v>
      </c>
      <c r="Y56" s="32"/>
      <c r="Z56" s="32">
        <v>514</v>
      </c>
    </row>
    <row r="57" spans="1:26" ht="10.5" customHeight="1">
      <c r="A57" s="46" t="s">
        <v>94</v>
      </c>
      <c r="B57" s="25">
        <v>238</v>
      </c>
      <c r="D57" s="25">
        <v>208</v>
      </c>
      <c r="E57" s="32"/>
      <c r="F57" s="25">
        <v>52</v>
      </c>
      <c r="G57" s="32"/>
      <c r="H57" s="25">
        <v>293</v>
      </c>
      <c r="I57" s="32"/>
      <c r="J57" s="25">
        <v>165</v>
      </c>
      <c r="K57" s="32"/>
      <c r="L57" s="25">
        <v>181</v>
      </c>
      <c r="M57" s="32"/>
      <c r="N57" s="25">
        <v>240</v>
      </c>
      <c r="O57" s="32"/>
      <c r="P57" s="25">
        <v>131</v>
      </c>
      <c r="Q57" s="32"/>
      <c r="R57" s="25">
        <v>323</v>
      </c>
      <c r="S57" s="32"/>
      <c r="T57" s="25">
        <v>171</v>
      </c>
      <c r="U57" s="32"/>
      <c r="V57" s="25">
        <v>181</v>
      </c>
      <c r="W57" s="32"/>
      <c r="X57" s="25">
        <v>205</v>
      </c>
      <c r="Y57" s="32"/>
      <c r="Z57" s="32">
        <v>2388</v>
      </c>
    </row>
    <row r="58" spans="1:26" ht="10.5" customHeight="1">
      <c r="A58" s="41" t="s">
        <v>77</v>
      </c>
      <c r="B58" s="29">
        <v>118</v>
      </c>
      <c r="D58" s="29">
        <v>80</v>
      </c>
      <c r="E58" s="32"/>
      <c r="F58" s="29">
        <v>30</v>
      </c>
      <c r="G58" s="32"/>
      <c r="H58" s="29">
        <v>33</v>
      </c>
      <c r="I58" s="32"/>
      <c r="J58" s="29">
        <v>37</v>
      </c>
      <c r="K58" s="32"/>
      <c r="L58" s="29">
        <v>54</v>
      </c>
      <c r="M58" s="32"/>
      <c r="N58" s="29">
        <v>129</v>
      </c>
      <c r="O58" s="32"/>
      <c r="P58" s="29">
        <v>60</v>
      </c>
      <c r="Q58" s="32"/>
      <c r="R58" s="29">
        <v>109</v>
      </c>
      <c r="S58" s="32"/>
      <c r="T58" s="29">
        <v>34</v>
      </c>
      <c r="U58" s="32"/>
      <c r="V58" s="29">
        <v>17</v>
      </c>
      <c r="W58" s="32"/>
      <c r="X58" s="29">
        <v>117</v>
      </c>
      <c r="Y58" s="32"/>
      <c r="Z58" s="29">
        <v>818</v>
      </c>
    </row>
    <row r="59" spans="1:26" s="25" customFormat="1" ht="10.5" customHeight="1">
      <c r="A59" s="42" t="s">
        <v>72</v>
      </c>
      <c r="B59" s="29">
        <v>875</v>
      </c>
      <c r="C59" s="32"/>
      <c r="D59" s="29">
        <v>420</v>
      </c>
      <c r="E59" s="32"/>
      <c r="F59" s="29">
        <v>142</v>
      </c>
      <c r="G59" s="32"/>
      <c r="H59" s="29">
        <v>404</v>
      </c>
      <c r="I59" s="32"/>
      <c r="J59" s="29">
        <v>165</v>
      </c>
      <c r="K59" s="32"/>
      <c r="L59" s="29">
        <v>601</v>
      </c>
      <c r="M59" s="32"/>
      <c r="N59" s="29">
        <v>1009</v>
      </c>
      <c r="O59" s="32"/>
      <c r="P59" s="29">
        <v>180</v>
      </c>
      <c r="Q59" s="32"/>
      <c r="R59" s="29">
        <v>431</v>
      </c>
      <c r="S59" s="32"/>
      <c r="T59" s="29">
        <v>360</v>
      </c>
      <c r="U59" s="32"/>
      <c r="V59" s="29">
        <v>369</v>
      </c>
      <c r="W59" s="32"/>
      <c r="X59" s="29">
        <v>460</v>
      </c>
      <c r="Y59" s="32"/>
      <c r="Z59" s="29">
        <v>5416</v>
      </c>
    </row>
    <row r="60" spans="1:26" s="25" customFormat="1" ht="5.25" customHeight="1">
      <c r="A60" s="4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0.5" customHeight="1">
      <c r="A61" s="44" t="s">
        <v>81</v>
      </c>
      <c r="B61" s="29">
        <v>3977</v>
      </c>
      <c r="D61" s="29">
        <v>4840</v>
      </c>
      <c r="E61" s="32"/>
      <c r="F61" s="29">
        <v>4777</v>
      </c>
      <c r="G61" s="32"/>
      <c r="H61" s="29">
        <v>3089</v>
      </c>
      <c r="I61" s="32"/>
      <c r="J61" s="29">
        <v>3148</v>
      </c>
      <c r="K61" s="32"/>
      <c r="L61" s="29">
        <v>4886</v>
      </c>
      <c r="M61" s="32"/>
      <c r="N61" s="29">
        <v>4369</v>
      </c>
      <c r="O61" s="32"/>
      <c r="P61" s="29">
        <v>3617</v>
      </c>
      <c r="Q61" s="32"/>
      <c r="R61" s="29">
        <v>4624</v>
      </c>
      <c r="S61" s="32"/>
      <c r="T61" s="29">
        <v>2847</v>
      </c>
      <c r="U61" s="32"/>
      <c r="V61" s="29">
        <v>3140</v>
      </c>
      <c r="W61" s="32"/>
      <c r="X61" s="29">
        <v>9973</v>
      </c>
      <c r="Y61" s="32"/>
      <c r="Z61" s="29">
        <v>53287</v>
      </c>
    </row>
    <row r="62" spans="2:26" ht="10.5" customHeight="1">
      <c r="B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6"/>
    </row>
    <row r="63" spans="1:26" ht="10.5" customHeight="1">
      <c r="A63" s="44" t="s">
        <v>82</v>
      </c>
      <c r="B63" s="29">
        <v>851</v>
      </c>
      <c r="D63" s="29">
        <v>-2762</v>
      </c>
      <c r="E63" s="32"/>
      <c r="F63" s="29">
        <v>990</v>
      </c>
      <c r="G63" s="32"/>
      <c r="H63" s="29">
        <v>-14</v>
      </c>
      <c r="I63" s="32"/>
      <c r="J63" s="29">
        <v>-300</v>
      </c>
      <c r="K63" s="32"/>
      <c r="L63" s="29">
        <v>1717</v>
      </c>
      <c r="M63" s="32"/>
      <c r="N63" s="29">
        <v>-1196</v>
      </c>
      <c r="O63" s="32"/>
      <c r="P63" s="29">
        <v>-1077</v>
      </c>
      <c r="Q63" s="32"/>
      <c r="R63" s="29">
        <v>-362</v>
      </c>
      <c r="S63" s="32"/>
      <c r="T63" s="29">
        <v>3473</v>
      </c>
      <c r="U63" s="32"/>
      <c r="V63" s="29">
        <v>374</v>
      </c>
      <c r="W63" s="32"/>
      <c r="X63" s="29">
        <v>-2269</v>
      </c>
      <c r="Y63" s="32"/>
      <c r="Z63" s="29">
        <v>-575</v>
      </c>
    </row>
    <row r="64" spans="2:26" ht="10.5" customHeight="1">
      <c r="B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26"/>
    </row>
    <row r="65" spans="1:26" s="50" customFormat="1" ht="10.5" customHeight="1" thickBot="1">
      <c r="A65" s="34" t="s">
        <v>102</v>
      </c>
      <c r="B65" s="37">
        <v>2799</v>
      </c>
      <c r="C65" s="38"/>
      <c r="D65" s="37">
        <v>37</v>
      </c>
      <c r="E65" s="38"/>
      <c r="F65" s="37">
        <v>1027</v>
      </c>
      <c r="G65" s="38"/>
      <c r="H65" s="37">
        <v>1013</v>
      </c>
      <c r="I65" s="38"/>
      <c r="J65" s="37">
        <v>713</v>
      </c>
      <c r="K65" s="38"/>
      <c r="L65" s="37">
        <v>2430</v>
      </c>
      <c r="M65" s="38"/>
      <c r="N65" s="37">
        <v>1234</v>
      </c>
      <c r="O65" s="38"/>
      <c r="P65" s="37">
        <v>157</v>
      </c>
      <c r="Q65" s="38"/>
      <c r="R65" s="37">
        <v>-205</v>
      </c>
      <c r="S65" s="38"/>
      <c r="T65" s="37">
        <v>3268</v>
      </c>
      <c r="U65" s="38"/>
      <c r="V65" s="37">
        <v>3642</v>
      </c>
      <c r="W65" s="38"/>
      <c r="X65" s="37">
        <v>1373</v>
      </c>
      <c r="Y65" s="38"/>
      <c r="Z65" s="37">
        <v>1373</v>
      </c>
    </row>
    <row r="66" spans="1:26" ht="10.5" customHeight="1" thickTop="1">
      <c r="A66" s="34"/>
      <c r="B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</sheetData>
  <sheetProtection/>
  <mergeCells count="4">
    <mergeCell ref="A1:Z1"/>
    <mergeCell ref="A4:Z4"/>
    <mergeCell ref="A2:Z2"/>
    <mergeCell ref="A3:Z3"/>
  </mergeCells>
  <printOptions horizontalCentered="1" verticalCentered="1"/>
  <pageMargins left="0.9" right="0.9" top="0.57" bottom="0.6" header="0.34" footer="0.3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bdroge</cp:lastModifiedBy>
  <cp:lastPrinted>2010-02-08T20:55:54Z</cp:lastPrinted>
  <dcterms:created xsi:type="dcterms:W3CDTF">2001-10-12T18:24:38Z</dcterms:created>
  <dcterms:modified xsi:type="dcterms:W3CDTF">2010-02-12T15:47:42Z</dcterms:modified>
  <cp:category/>
  <cp:version/>
  <cp:contentType/>
  <cp:contentStatus/>
</cp:coreProperties>
</file>